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koji/Documents/ARPA/"/>
    </mc:Choice>
  </mc:AlternateContent>
  <xr:revisionPtr revIDLastSave="0" documentId="8_{C8DEA582-CF32-9548-87A3-F0ACE0814DAB}" xr6:coauthVersionLast="47" xr6:coauthVersionMax="47" xr10:uidLastSave="{00000000-0000-0000-0000-000000000000}"/>
  <bookViews>
    <workbookView xWindow="0" yWindow="0" windowWidth="44800" windowHeight="25200" xr2:uid="{B3095ABE-8FAD-C04E-8C69-D51670B38B51}"/>
  </bookViews>
  <sheets>
    <sheet name="FINAL TEAM RECOMMENDATIONS" sheetId="9" r:id="rId1"/>
    <sheet name="Greg" sheetId="1" r:id="rId2"/>
    <sheet name="Denise" sheetId="2" r:id="rId3"/>
    <sheet name="Jenn" sheetId="3" r:id="rId4"/>
    <sheet name="Jack" sheetId="4" r:id="rId5"/>
    <sheet name="Marge" sheetId="5" r:id="rId6"/>
    <sheet name="Stan" sheetId="6" r:id="rId7"/>
    <sheet name="Dave" sheetId="7" r:id="rId8"/>
    <sheet name="CALCULATIONS" sheetId="8" r:id="rId9"/>
  </sheets>
  <definedNames>
    <definedName name="_xlnm._FilterDatabase" localSheetId="8" hidden="1">CALCULATIONS!$C$1:$M$19</definedName>
    <definedName name="_xlnm._FilterDatabase" localSheetId="0" hidden="1">'FINAL TEAM RECOMMENDATIONS'!$A$1:$L$18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9" l="1"/>
  <c r="L19" i="9"/>
  <c r="L21" i="9" s="1"/>
  <c r="H23" i="7"/>
  <c r="H23" i="6"/>
  <c r="H23" i="5"/>
  <c r="H23" i="4"/>
  <c r="H23" i="3"/>
  <c r="H23" i="2"/>
  <c r="H23" i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H25" i="7" l="1"/>
  <c r="H25" i="6"/>
  <c r="H25" i="4"/>
  <c r="H25" i="1" l="1"/>
  <c r="H25" i="5"/>
  <c r="H25" i="3"/>
  <c r="H25" i="2" l="1"/>
  <c r="C4" i="1" l="1"/>
  <c r="C4" i="8"/>
  <c r="C3" i="8"/>
  <c r="C5" i="1" s="1"/>
  <c r="C4" i="2"/>
  <c r="C5" i="2"/>
  <c r="C4" i="3"/>
  <c r="H2" i="8" s="1"/>
  <c r="C4" i="4"/>
  <c r="I2" i="8" s="1"/>
  <c r="C5" i="4"/>
  <c r="C6" i="4"/>
  <c r="C4" i="5"/>
  <c r="C5" i="5"/>
  <c r="C6" i="5"/>
  <c r="C4" i="6"/>
  <c r="C5" i="6"/>
  <c r="C4" i="7"/>
  <c r="C5" i="7"/>
  <c r="D6" i="1"/>
  <c r="D6" i="2"/>
  <c r="D6" i="7"/>
  <c r="D6" i="5"/>
  <c r="D6" i="6"/>
  <c r="D5" i="1"/>
  <c r="D5" i="4"/>
  <c r="D5" i="2"/>
  <c r="D4" i="5"/>
  <c r="D4" i="7"/>
  <c r="D4" i="1"/>
  <c r="D4" i="2"/>
  <c r="D4" i="3"/>
  <c r="D4" i="4"/>
  <c r="D5" i="6"/>
  <c r="D5" i="7"/>
  <c r="D5" i="5"/>
  <c r="D4" i="6"/>
  <c r="D5" i="3"/>
  <c r="L3" i="8" l="1"/>
  <c r="L2" i="8"/>
  <c r="I4" i="8"/>
  <c r="J3" i="8"/>
  <c r="F3" i="8"/>
  <c r="I3" i="8"/>
  <c r="J4" i="8"/>
  <c r="C7" i="5"/>
  <c r="J5" i="8" s="1"/>
  <c r="J2" i="8"/>
  <c r="D6" i="3"/>
  <c r="G3" i="8"/>
  <c r="C6" i="7"/>
  <c r="C6" i="3"/>
  <c r="C6" i="1"/>
  <c r="F4" i="8" s="1"/>
  <c r="F2" i="8"/>
  <c r="M2" i="8" s="1"/>
  <c r="D6" i="4"/>
  <c r="G2" i="8"/>
  <c r="K2" i="8"/>
  <c r="C7" i="6"/>
  <c r="C5" i="3"/>
  <c r="C7" i="2"/>
  <c r="C5" i="8"/>
  <c r="K3" i="8"/>
  <c r="C6" i="6"/>
  <c r="C6" i="2"/>
  <c r="K5" i="8" l="1"/>
  <c r="G5" i="8"/>
  <c r="H3" i="8"/>
  <c r="M3" i="8" s="1"/>
  <c r="H4" i="8"/>
  <c r="L4" i="8"/>
  <c r="D7" i="3"/>
  <c r="K4" i="8"/>
  <c r="C7" i="3"/>
  <c r="D7" i="4"/>
  <c r="D7" i="6"/>
  <c r="D8" i="4"/>
  <c r="C7" i="7"/>
  <c r="C8" i="7"/>
  <c r="D7" i="5"/>
  <c r="D7" i="2"/>
  <c r="D7" i="1"/>
  <c r="C8" i="3"/>
  <c r="C6" i="8"/>
  <c r="C7" i="1"/>
  <c r="C7" i="4"/>
  <c r="D7" i="7"/>
  <c r="C8" i="1"/>
  <c r="C8" i="4"/>
  <c r="D8" i="1"/>
  <c r="D8" i="2"/>
  <c r="G4" i="8"/>
  <c r="M4" i="8" l="1"/>
  <c r="F5" i="8"/>
  <c r="H6" i="8"/>
  <c r="D9" i="6"/>
  <c r="C9" i="4"/>
  <c r="I7" i="8" s="1"/>
  <c r="L5" i="8"/>
  <c r="H5" i="8"/>
  <c r="F6" i="8"/>
  <c r="C7" i="8"/>
  <c r="C9" i="1"/>
  <c r="F7" i="8" s="1"/>
  <c r="C8" i="6"/>
  <c r="D9" i="7"/>
  <c r="C9" i="5"/>
  <c r="C8" i="5"/>
  <c r="C9" i="2"/>
  <c r="D8" i="6"/>
  <c r="D9" i="3"/>
  <c r="C8" i="2"/>
  <c r="D8" i="5"/>
  <c r="D8" i="7"/>
  <c r="D8" i="3"/>
  <c r="L6" i="8"/>
  <c r="I6" i="8"/>
  <c r="I5" i="8"/>
  <c r="K6" i="8" l="1"/>
  <c r="M5" i="8"/>
  <c r="G7" i="8"/>
  <c r="G6" i="8"/>
  <c r="J6" i="8"/>
  <c r="J7" i="8"/>
  <c r="C8" i="8"/>
  <c r="C9" i="7"/>
  <c r="D9" i="2"/>
  <c r="C10" i="3"/>
  <c r="D9" i="1"/>
  <c r="D9" i="4"/>
  <c r="D9" i="5"/>
  <c r="D10" i="3"/>
  <c r="C9" i="6"/>
  <c r="D10" i="7"/>
  <c r="D10" i="6"/>
  <c r="C10" i="2"/>
  <c r="C9" i="3"/>
  <c r="C10" i="7"/>
  <c r="M6" i="8" l="1"/>
  <c r="G8" i="8"/>
  <c r="C9" i="8"/>
  <c r="D10" i="4"/>
  <c r="C10" i="4"/>
  <c r="C10" i="1"/>
  <c r="D11" i="1"/>
  <c r="C11" i="3"/>
  <c r="D10" i="2"/>
  <c r="C10" i="6"/>
  <c r="C10" i="5"/>
  <c r="D10" i="1"/>
  <c r="D10" i="5"/>
  <c r="K7" i="8"/>
  <c r="D11" i="4"/>
  <c r="H7" i="8"/>
  <c r="H8" i="8"/>
  <c r="L7" i="8"/>
  <c r="L8" i="8"/>
  <c r="M7" i="8" l="1"/>
  <c r="C12" i="3"/>
  <c r="H10" i="8" s="1"/>
  <c r="C11" i="7"/>
  <c r="F8" i="8"/>
  <c r="J8" i="8"/>
  <c r="I8" i="8"/>
  <c r="K8" i="8"/>
  <c r="C10" i="8"/>
  <c r="C11" i="1"/>
  <c r="D12" i="2"/>
  <c r="D12" i="5"/>
  <c r="C11" i="2"/>
  <c r="D11" i="3"/>
  <c r="C12" i="6"/>
  <c r="D11" i="7"/>
  <c r="D11" i="2"/>
  <c r="C12" i="2"/>
  <c r="C12" i="1"/>
  <c r="D12" i="7"/>
  <c r="D11" i="6"/>
  <c r="C11" i="6"/>
  <c r="D12" i="4"/>
  <c r="D12" i="1"/>
  <c r="C12" i="4"/>
  <c r="D11" i="5"/>
  <c r="C12" i="5"/>
  <c r="D12" i="3"/>
  <c r="C11" i="4"/>
  <c r="I9" i="8" l="1"/>
  <c r="K10" i="8"/>
  <c r="K9" i="8"/>
  <c r="F9" i="8"/>
  <c r="M8" i="8"/>
  <c r="F10" i="8"/>
  <c r="I10" i="8"/>
  <c r="G10" i="8"/>
  <c r="G9" i="8"/>
  <c r="C11" i="8"/>
  <c r="C12" i="7"/>
  <c r="L10" i="8" s="1"/>
  <c r="D12" i="6"/>
  <c r="C12" i="8" l="1"/>
  <c r="D13" i="5"/>
  <c r="D13" i="7"/>
  <c r="C14" i="5"/>
  <c r="D13" i="2"/>
  <c r="D13" i="4"/>
  <c r="C13" i="5"/>
  <c r="D14" i="7"/>
  <c r="C13" i="2"/>
  <c r="C13" i="1"/>
  <c r="D13" i="1"/>
  <c r="D14" i="6"/>
  <c r="D13" i="6"/>
  <c r="C13" i="7"/>
  <c r="C13" i="6"/>
  <c r="L11" i="8" l="1"/>
  <c r="C14" i="4"/>
  <c r="C15" i="7"/>
  <c r="D15" i="5"/>
  <c r="C13" i="8"/>
  <c r="C14" i="1"/>
  <c r="G11" i="8"/>
  <c r="D14" i="4"/>
  <c r="C14" i="8" l="1"/>
  <c r="C15" i="8" s="1"/>
  <c r="C16" i="8" s="1"/>
  <c r="C17" i="8" s="1"/>
  <c r="C18" i="8" s="1"/>
  <c r="C15" i="1"/>
  <c r="C16" i="7"/>
  <c r="C17" i="3"/>
  <c r="D19" i="6"/>
  <c r="D18" i="6"/>
  <c r="D18" i="3"/>
  <c r="D17" i="7"/>
  <c r="D19" i="4"/>
  <c r="D20" i="3"/>
  <c r="C17" i="6"/>
  <c r="D16" i="2"/>
  <c r="C16" i="1"/>
  <c r="C18" i="7"/>
  <c r="C20" i="6"/>
  <c r="D16" i="3"/>
  <c r="D16" i="4"/>
  <c r="D19" i="5"/>
  <c r="C19" i="2"/>
  <c r="K11" i="8" l="1"/>
  <c r="D14" i="2"/>
  <c r="C11" i="5"/>
  <c r="C14" i="7"/>
  <c r="C13" i="3"/>
  <c r="C14" i="3"/>
  <c r="C15" i="3"/>
  <c r="D20" i="6"/>
  <c r="D13" i="3"/>
  <c r="C16" i="5"/>
  <c r="D18" i="7"/>
  <c r="C13" i="4"/>
  <c r="D19" i="3"/>
  <c r="C19" i="7"/>
  <c r="D14" i="3"/>
  <c r="C19" i="3"/>
  <c r="D15" i="2"/>
  <c r="C14" i="2"/>
  <c r="C20" i="4"/>
  <c r="C16" i="6"/>
  <c r="D17" i="1"/>
  <c r="C19" i="6"/>
  <c r="D14" i="1"/>
  <c r="C14" i="6"/>
  <c r="C15" i="5"/>
  <c r="D15" i="4"/>
  <c r="D17" i="2"/>
  <c r="C18" i="2"/>
  <c r="D17" i="3"/>
  <c r="C16" i="2"/>
  <c r="D16" i="1"/>
  <c r="D16" i="7"/>
  <c r="C15" i="6"/>
  <c r="D15" i="1"/>
  <c r="D15" i="6"/>
  <c r="C20" i="3"/>
  <c r="C17" i="1"/>
  <c r="D18" i="2"/>
  <c r="C15" i="2"/>
  <c r="C16" i="3"/>
  <c r="D15" i="7"/>
  <c r="D18" i="5"/>
  <c r="D20" i="2"/>
  <c r="D16" i="5"/>
  <c r="C20" i="7"/>
  <c r="C17" i="4"/>
  <c r="C18" i="4"/>
  <c r="D16" i="6"/>
  <c r="D20" i="5"/>
  <c r="D20" i="1"/>
  <c r="C19" i="1"/>
  <c r="C17" i="2"/>
  <c r="D15" i="3"/>
  <c r="D14" i="5"/>
  <c r="D20" i="7"/>
  <c r="C17" i="5"/>
  <c r="C19" i="4"/>
  <c r="D20" i="4"/>
  <c r="C20" i="2"/>
  <c r="C18" i="5"/>
  <c r="D19" i="2"/>
  <c r="C18" i="1"/>
  <c r="D17" i="4"/>
  <c r="C19" i="5"/>
  <c r="C20" i="1"/>
  <c r="D18" i="1"/>
  <c r="C18" i="3"/>
  <c r="C17" i="7"/>
  <c r="C20" i="5"/>
  <c r="D17" i="6"/>
  <c r="C15" i="4"/>
  <c r="D17" i="5"/>
  <c r="D19" i="7"/>
  <c r="D19" i="1"/>
  <c r="C18" i="6"/>
  <c r="D18" i="4"/>
  <c r="C16" i="4"/>
  <c r="K13" i="8" l="1"/>
  <c r="G15" i="8"/>
  <c r="G13" i="8"/>
  <c r="G12" i="8"/>
  <c r="G14" i="8"/>
  <c r="G16" i="8"/>
  <c r="G17" i="8"/>
  <c r="G18" i="8"/>
  <c r="F11" i="8"/>
  <c r="F18" i="8"/>
  <c r="F17" i="8"/>
  <c r="F12" i="8"/>
  <c r="F15" i="8"/>
  <c r="F13" i="8"/>
  <c r="F16" i="8"/>
  <c r="F14" i="8"/>
  <c r="K12" i="8"/>
  <c r="K15" i="8"/>
  <c r="K17" i="8"/>
  <c r="K14" i="8"/>
  <c r="L9" i="8"/>
  <c r="L16" i="8"/>
  <c r="L15" i="8"/>
  <c r="L12" i="8"/>
  <c r="L13" i="8"/>
  <c r="L18" i="8"/>
  <c r="L17" i="8"/>
  <c r="L14" i="8"/>
  <c r="H9" i="8"/>
  <c r="H12" i="8"/>
  <c r="H15" i="8"/>
  <c r="H16" i="8"/>
  <c r="H14" i="8"/>
  <c r="H11" i="8"/>
  <c r="I17" i="8"/>
  <c r="I12" i="8"/>
  <c r="I18" i="8"/>
  <c r="I14" i="8"/>
  <c r="I13" i="8"/>
  <c r="I11" i="8"/>
  <c r="I16" i="8"/>
  <c r="K18" i="8"/>
  <c r="H18" i="8"/>
  <c r="H13" i="8"/>
  <c r="H17" i="8"/>
  <c r="I15" i="8"/>
  <c r="J14" i="8"/>
  <c r="J13" i="8"/>
  <c r="J16" i="8"/>
  <c r="J15" i="8"/>
  <c r="J9" i="8"/>
  <c r="J12" i="8"/>
  <c r="J10" i="8"/>
  <c r="M10" i="8" s="1"/>
  <c r="J11" i="8"/>
  <c r="J17" i="8"/>
  <c r="J18" i="8"/>
  <c r="K16" i="8"/>
  <c r="M9" i="8" l="1"/>
  <c r="M14" i="8"/>
  <c r="M11" i="8"/>
  <c r="M16" i="8"/>
  <c r="M13" i="8"/>
  <c r="M15" i="8"/>
  <c r="M12" i="8"/>
  <c r="M17" i="8"/>
  <c r="M18" i="8"/>
</calcChain>
</file>

<file path=xl/sharedStrings.xml><?xml version="1.0" encoding="utf-8"?>
<sst xmlns="http://schemas.openxmlformats.org/spreadsheetml/2006/main" count="391" uniqueCount="55">
  <si>
    <t xml:space="preserve">Available Balance: </t>
  </si>
  <si>
    <t>Project Description</t>
  </si>
  <si>
    <t>Cost</t>
  </si>
  <si>
    <r>
      <t xml:space="preserve">Recommendation Rank
</t>
    </r>
    <r>
      <rPr>
        <sz val="16"/>
        <color rgb="FF000000"/>
        <rFont val="Calibri"/>
        <family val="2"/>
        <scheme val="minor"/>
      </rPr>
      <t>(Rank each from 1 to 17)</t>
    </r>
  </si>
  <si>
    <r>
      <t>OPTIONAL</t>
    </r>
    <r>
      <rPr>
        <sz val="16"/>
        <color rgb="FF000000"/>
        <rFont val="Calibri"/>
        <family val="2"/>
        <scheme val="minor"/>
      </rPr>
      <t xml:space="preserve">
(Copy and paste the Cost in this column to calculate current totals)</t>
    </r>
  </si>
  <si>
    <t>Family Empowerment - Year 2</t>
  </si>
  <si>
    <t>yes</t>
  </si>
  <si>
    <t>Catch Basins/New Parking Lot</t>
  </si>
  <si>
    <t>Equipment/Apparatus for new vehicles</t>
  </si>
  <si>
    <t>800 mhz radio system upgrade</t>
  </si>
  <si>
    <t>Town Hall Roof - Part 2</t>
  </si>
  <si>
    <t>Town Hall HVAC/heatpumps - Part 3</t>
  </si>
  <si>
    <t>Natural Gas Extension</t>
  </si>
  <si>
    <t>Norton Park</t>
  </si>
  <si>
    <t>Tennis Courts</t>
  </si>
  <si>
    <t>Field Irrigation</t>
  </si>
  <si>
    <t>New skatepark</t>
  </si>
  <si>
    <t>Public Parking Lot</t>
  </si>
  <si>
    <t>Sablitz Parking Lot</t>
  </si>
  <si>
    <t>70" Tower/Elmwood Heights</t>
  </si>
  <si>
    <t>Grant program</t>
  </si>
  <si>
    <t>New youth center</t>
  </si>
  <si>
    <t>no</t>
  </si>
  <si>
    <t>TOTAL USED:</t>
  </si>
  <si>
    <t xml:space="preserve"> ARPA Balance: </t>
  </si>
  <si>
    <t>Dollars Remaining</t>
  </si>
  <si>
    <t>Department</t>
  </si>
  <si>
    <t>C3</t>
  </si>
  <si>
    <t>Yes</t>
  </si>
  <si>
    <t>Fire Department</t>
  </si>
  <si>
    <t>First Selectman</t>
  </si>
  <si>
    <t>Parks &amp; Recreation</t>
  </si>
  <si>
    <t>Planning Department</t>
  </si>
  <si>
    <t>Police Department</t>
  </si>
  <si>
    <t>Water Department</t>
  </si>
  <si>
    <t>Youth &amp; Social Services</t>
  </si>
  <si>
    <t>No</t>
  </si>
  <si>
    <t>y</t>
  </si>
  <si>
    <t xml:space="preserve"> </t>
  </si>
  <si>
    <t>Police Expansion</t>
  </si>
  <si>
    <t>Greg</t>
  </si>
  <si>
    <t>Denise</t>
  </si>
  <si>
    <t>Jenn</t>
  </si>
  <si>
    <t>Jack</t>
  </si>
  <si>
    <t>Marge</t>
  </si>
  <si>
    <t>Stan</t>
  </si>
  <si>
    <t>Dave</t>
  </si>
  <si>
    <t>Average</t>
  </si>
  <si>
    <t>Rank</t>
  </si>
  <si>
    <t>Index</t>
  </si>
  <si>
    <t>Total Cost</t>
  </si>
  <si>
    <t>TOTAL</t>
  </si>
  <si>
    <t>AVAILABLE:</t>
  </si>
  <si>
    <t>NET:</t>
  </si>
  <si>
    <r>
      <t xml:space="preserve">PASS MANDATORY CRITERIA 
</t>
    </r>
    <r>
      <rPr>
        <sz val="16"/>
        <color rgb="FF000000"/>
        <rFont val="Calibri"/>
        <family val="2"/>
        <scheme val="minor"/>
      </rPr>
      <t>(YES/NO)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</si>
</sst>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44" fontId="2" fillId="0" borderId="0" xfId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4" fillId="0" borderId="1" xfId="1" applyNumberFormat="1" applyFont="1" applyBorder="1"/>
    <xf numFmtId="0" fontId="3" fillId="4" borderId="1" xfId="0" applyFont="1" applyFill="1" applyBorder="1"/>
    <xf numFmtId="164" fontId="4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44" fontId="2" fillId="0" borderId="1" xfId="1" applyFont="1" applyBorder="1" applyAlignment="1">
      <alignment horizontal="right" vertical="center"/>
    </xf>
    <xf numFmtId="0" fontId="3" fillId="0" borderId="0" xfId="0" applyFont="1"/>
    <xf numFmtId="0" fontId="5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3" fillId="0" borderId="0" xfId="1" applyNumberFormat="1" applyFont="1" applyBorder="1"/>
    <xf numFmtId="0" fontId="3" fillId="0" borderId="0" xfId="0" applyFont="1" applyAlignment="1">
      <alignment horizontal="center" vertic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horizontal="center" vertical="center"/>
    </xf>
    <xf numFmtId="164" fontId="8" fillId="7" borderId="0" xfId="1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0" fillId="0" borderId="0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7" borderId="1" xfId="0" applyFont="1" applyFill="1" applyBorder="1" applyAlignment="1">
      <alignment horizontal="center"/>
    </xf>
    <xf numFmtId="43" fontId="3" fillId="0" borderId="1" xfId="2" applyFont="1" applyBorder="1"/>
    <xf numFmtId="0" fontId="8" fillId="7" borderId="0" xfId="0" applyFont="1" applyFill="1"/>
    <xf numFmtId="0" fontId="6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2" fontId="0" fillId="0" borderId="0" xfId="2" applyNumberFormat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44" fontId="0" fillId="0" borderId="1" xfId="1" applyFont="1" applyBorder="1"/>
    <xf numFmtId="0" fontId="5" fillId="0" borderId="0" xfId="0" applyFont="1"/>
    <xf numFmtId="44" fontId="5" fillId="0" borderId="0" xfId="0" applyNumberFormat="1" applyFont="1"/>
    <xf numFmtId="0" fontId="5" fillId="3" borderId="0" xfId="0" applyFont="1" applyFill="1"/>
    <xf numFmtId="44" fontId="5" fillId="3" borderId="0" xfId="0" applyNumberFormat="1" applyFont="1" applyFill="1"/>
    <xf numFmtId="2" fontId="0" fillId="0" borderId="0" xfId="0" applyNumberFormat="1"/>
    <xf numFmtId="164" fontId="0" fillId="0" borderId="0" xfId="0" applyNumberFormat="1"/>
    <xf numFmtId="44" fontId="0" fillId="0" borderId="0" xfId="1" applyFont="1"/>
    <xf numFmtId="0" fontId="0" fillId="3" borderId="2" xfId="0" applyFill="1" applyBorder="1"/>
    <xf numFmtId="0" fontId="0" fillId="3" borderId="3" xfId="0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6DDB-170F-8A4C-8EA7-F356175C2630}">
  <dimension ref="A1:L27"/>
  <sheetViews>
    <sheetView tabSelected="1" zoomScale="170" zoomScaleNormal="170" workbookViewId="0">
      <selection activeCell="H14" sqref="H14"/>
    </sheetView>
  </sheetViews>
  <sheetFormatPr baseColWidth="10" defaultRowHeight="16" x14ac:dyDescent="0.2"/>
  <cols>
    <col min="2" max="2" width="33.6640625" bestFit="1" customWidth="1"/>
    <col min="3" max="3" width="12.6640625" bestFit="1" customWidth="1"/>
    <col min="9" max="9" width="14" bestFit="1" customWidth="1"/>
    <col min="11" max="11" width="14.6640625" bestFit="1" customWidth="1"/>
    <col min="12" max="12" width="13.1640625" customWidth="1"/>
  </cols>
  <sheetData>
    <row r="1" spans="1:12" x14ac:dyDescent="0.2">
      <c r="A1" s="44" t="s">
        <v>49</v>
      </c>
      <c r="B1" s="34" t="s">
        <v>1</v>
      </c>
      <c r="C1" s="34" t="s">
        <v>2</v>
      </c>
      <c r="D1" s="45" t="s">
        <v>40</v>
      </c>
      <c r="E1" s="34" t="s">
        <v>41</v>
      </c>
      <c r="F1" s="34" t="s">
        <v>42</v>
      </c>
      <c r="G1" s="34" t="s">
        <v>43</v>
      </c>
      <c r="H1" s="34" t="s">
        <v>44</v>
      </c>
      <c r="I1" s="34" t="s">
        <v>45</v>
      </c>
      <c r="J1" s="34" t="s">
        <v>46</v>
      </c>
      <c r="K1" s="34" t="s">
        <v>47</v>
      </c>
      <c r="L1" s="34" t="s">
        <v>50</v>
      </c>
    </row>
    <row r="2" spans="1:12" x14ac:dyDescent="0.2">
      <c r="A2">
        <v>5</v>
      </c>
      <c r="B2" s="35" t="s">
        <v>10</v>
      </c>
      <c r="C2" s="36">
        <v>321460</v>
      </c>
      <c r="D2">
        <v>4</v>
      </c>
      <c r="E2">
        <v>1</v>
      </c>
      <c r="F2">
        <v>7</v>
      </c>
      <c r="G2">
        <v>1</v>
      </c>
      <c r="H2">
        <v>1</v>
      </c>
      <c r="I2">
        <v>8</v>
      </c>
      <c r="J2">
        <v>3</v>
      </c>
      <c r="K2" s="41">
        <v>3.5714285714285716</v>
      </c>
      <c r="L2" s="36">
        <v>321460</v>
      </c>
    </row>
    <row r="3" spans="1:12" x14ac:dyDescent="0.2">
      <c r="A3">
        <v>15</v>
      </c>
      <c r="B3" s="35" t="s">
        <v>19</v>
      </c>
      <c r="C3" s="36">
        <v>390000</v>
      </c>
      <c r="D3">
        <v>6</v>
      </c>
      <c r="E3">
        <v>3</v>
      </c>
      <c r="F3">
        <v>3</v>
      </c>
      <c r="G3">
        <v>6</v>
      </c>
      <c r="H3">
        <v>5</v>
      </c>
      <c r="I3">
        <v>4</v>
      </c>
      <c r="J3">
        <v>9</v>
      </c>
      <c r="K3" s="41">
        <v>5.1428571428571432</v>
      </c>
      <c r="L3" s="36">
        <v>390000</v>
      </c>
    </row>
    <row r="4" spans="1:12" x14ac:dyDescent="0.2">
      <c r="A4">
        <v>1</v>
      </c>
      <c r="B4" s="35" t="s">
        <v>5</v>
      </c>
      <c r="C4" s="36">
        <v>9059</v>
      </c>
      <c r="D4">
        <v>9</v>
      </c>
      <c r="E4">
        <v>8</v>
      </c>
      <c r="F4">
        <v>2</v>
      </c>
      <c r="G4">
        <v>7</v>
      </c>
      <c r="H4">
        <v>8</v>
      </c>
      <c r="I4">
        <v>2</v>
      </c>
      <c r="J4">
        <v>1</v>
      </c>
      <c r="K4" s="41">
        <v>5.2857142857142856</v>
      </c>
      <c r="L4" s="36">
        <v>9059</v>
      </c>
    </row>
    <row r="5" spans="1:12" x14ac:dyDescent="0.2">
      <c r="A5">
        <v>6</v>
      </c>
      <c r="B5" s="35" t="s">
        <v>11</v>
      </c>
      <c r="C5" s="36">
        <v>415000</v>
      </c>
      <c r="D5">
        <v>5</v>
      </c>
      <c r="E5">
        <v>2</v>
      </c>
      <c r="F5">
        <v>8</v>
      </c>
      <c r="G5">
        <v>2</v>
      </c>
      <c r="H5">
        <v>2</v>
      </c>
      <c r="I5">
        <v>15</v>
      </c>
      <c r="J5">
        <v>4</v>
      </c>
      <c r="K5" s="41">
        <v>5.4285714285714288</v>
      </c>
      <c r="L5" s="36">
        <v>415000</v>
      </c>
    </row>
    <row r="6" spans="1:12" x14ac:dyDescent="0.2">
      <c r="A6">
        <v>16</v>
      </c>
      <c r="B6" s="35" t="s">
        <v>20</v>
      </c>
      <c r="C6" s="36">
        <v>100600</v>
      </c>
      <c r="D6">
        <v>8</v>
      </c>
      <c r="E6">
        <v>11</v>
      </c>
      <c r="F6">
        <v>1</v>
      </c>
      <c r="G6">
        <v>11</v>
      </c>
      <c r="H6">
        <v>7</v>
      </c>
      <c r="I6">
        <v>1</v>
      </c>
      <c r="J6">
        <v>2</v>
      </c>
      <c r="K6" s="41">
        <v>5.8571428571428568</v>
      </c>
      <c r="L6" s="36">
        <v>100600</v>
      </c>
    </row>
    <row r="7" spans="1:12" x14ac:dyDescent="0.2">
      <c r="A7">
        <v>10</v>
      </c>
      <c r="B7" s="35" t="s">
        <v>15</v>
      </c>
      <c r="C7" s="36">
        <v>250724</v>
      </c>
      <c r="D7">
        <v>3</v>
      </c>
      <c r="E7">
        <v>9</v>
      </c>
      <c r="F7">
        <v>11</v>
      </c>
      <c r="G7">
        <v>14</v>
      </c>
      <c r="H7">
        <v>4</v>
      </c>
      <c r="I7">
        <v>6</v>
      </c>
      <c r="J7">
        <v>8</v>
      </c>
      <c r="K7" s="41">
        <v>7.8571428571428568</v>
      </c>
      <c r="L7" s="36">
        <v>250724</v>
      </c>
    </row>
    <row r="8" spans="1:12" x14ac:dyDescent="0.2">
      <c r="A8">
        <v>3</v>
      </c>
      <c r="B8" s="35" t="s">
        <v>8</v>
      </c>
      <c r="C8" s="36">
        <v>124444</v>
      </c>
      <c r="D8">
        <v>1</v>
      </c>
      <c r="E8">
        <v>12</v>
      </c>
      <c r="F8">
        <v>10</v>
      </c>
      <c r="G8">
        <v>4</v>
      </c>
      <c r="H8">
        <v>10</v>
      </c>
      <c r="I8">
        <v>12</v>
      </c>
      <c r="J8">
        <v>7</v>
      </c>
      <c r="K8" s="41">
        <v>8</v>
      </c>
      <c r="L8" s="36">
        <v>124444</v>
      </c>
    </row>
    <row r="9" spans="1:12" x14ac:dyDescent="0.2">
      <c r="A9">
        <v>2</v>
      </c>
      <c r="B9" s="35" t="s">
        <v>7</v>
      </c>
      <c r="C9" s="36">
        <v>190000</v>
      </c>
      <c r="D9">
        <v>2</v>
      </c>
      <c r="E9">
        <v>13</v>
      </c>
      <c r="F9">
        <v>9</v>
      </c>
      <c r="G9">
        <v>8</v>
      </c>
      <c r="H9">
        <v>6</v>
      </c>
      <c r="I9">
        <v>13</v>
      </c>
      <c r="J9">
        <v>6</v>
      </c>
      <c r="K9" s="41">
        <v>8.1428571428571423</v>
      </c>
      <c r="L9" s="36">
        <v>190000</v>
      </c>
    </row>
    <row r="10" spans="1:12" x14ac:dyDescent="0.2">
      <c r="A10">
        <v>4</v>
      </c>
      <c r="B10" s="35" t="s">
        <v>9</v>
      </c>
      <c r="C10" s="36">
        <v>36000</v>
      </c>
      <c r="D10">
        <v>12</v>
      </c>
      <c r="E10">
        <v>4</v>
      </c>
      <c r="F10">
        <v>5</v>
      </c>
      <c r="G10">
        <v>3</v>
      </c>
      <c r="H10">
        <v>11</v>
      </c>
      <c r="I10">
        <v>11</v>
      </c>
      <c r="J10">
        <v>11</v>
      </c>
      <c r="K10" s="41">
        <v>8.1428571428571423</v>
      </c>
      <c r="L10" s="36">
        <v>36000</v>
      </c>
    </row>
    <row r="11" spans="1:12" x14ac:dyDescent="0.2">
      <c r="A11">
        <v>14</v>
      </c>
      <c r="B11" s="35" t="s">
        <v>39</v>
      </c>
      <c r="C11" s="36">
        <v>228000</v>
      </c>
      <c r="D11">
        <v>7</v>
      </c>
      <c r="E11">
        <v>7</v>
      </c>
      <c r="F11">
        <v>6</v>
      </c>
      <c r="G11">
        <v>10</v>
      </c>
      <c r="H11">
        <v>9</v>
      </c>
      <c r="I11">
        <v>14</v>
      </c>
      <c r="J11">
        <v>5</v>
      </c>
      <c r="K11" s="41">
        <v>8.2857142857142865</v>
      </c>
      <c r="L11" s="36">
        <v>228000</v>
      </c>
    </row>
    <row r="12" spans="1:12" x14ac:dyDescent="0.2">
      <c r="A12">
        <v>8</v>
      </c>
      <c r="B12" s="35" t="s">
        <v>13</v>
      </c>
      <c r="C12" s="36">
        <v>141061</v>
      </c>
      <c r="D12">
        <v>10</v>
      </c>
      <c r="E12">
        <v>5</v>
      </c>
      <c r="F12">
        <v>12</v>
      </c>
      <c r="G12">
        <v>15</v>
      </c>
      <c r="H12">
        <v>3</v>
      </c>
      <c r="I12">
        <v>10</v>
      </c>
      <c r="J12">
        <v>12</v>
      </c>
      <c r="K12" s="41">
        <v>9.5714285714285712</v>
      </c>
      <c r="L12" s="36">
        <v>141061</v>
      </c>
    </row>
    <row r="13" spans="1:12" x14ac:dyDescent="0.2">
      <c r="A13">
        <v>13</v>
      </c>
      <c r="B13" t="s">
        <v>18</v>
      </c>
      <c r="C13" s="43">
        <v>53933</v>
      </c>
      <c r="D13">
        <v>11</v>
      </c>
      <c r="E13">
        <v>6</v>
      </c>
      <c r="F13">
        <v>4</v>
      </c>
      <c r="G13">
        <v>17</v>
      </c>
      <c r="H13">
        <v>12</v>
      </c>
      <c r="I13">
        <v>9</v>
      </c>
      <c r="J13">
        <v>14</v>
      </c>
      <c r="K13" s="41">
        <v>10.428571428571429</v>
      </c>
    </row>
    <row r="14" spans="1:12" x14ac:dyDescent="0.2">
      <c r="A14">
        <v>7</v>
      </c>
      <c r="B14" t="s">
        <v>12</v>
      </c>
      <c r="C14" s="43">
        <v>117000</v>
      </c>
      <c r="D14">
        <v>14</v>
      </c>
      <c r="E14">
        <v>10</v>
      </c>
      <c r="F14">
        <v>13</v>
      </c>
      <c r="G14">
        <v>9</v>
      </c>
      <c r="H14">
        <v>14</v>
      </c>
      <c r="I14">
        <v>7</v>
      </c>
      <c r="J14">
        <v>10</v>
      </c>
      <c r="K14" s="41">
        <v>11</v>
      </c>
    </row>
    <row r="15" spans="1:12" x14ac:dyDescent="0.2">
      <c r="A15">
        <v>12</v>
      </c>
      <c r="B15" t="s">
        <v>17</v>
      </c>
      <c r="C15" s="43">
        <v>150000</v>
      </c>
      <c r="D15">
        <v>13</v>
      </c>
      <c r="E15">
        <v>14</v>
      </c>
      <c r="F15">
        <v>16</v>
      </c>
      <c r="G15">
        <v>5</v>
      </c>
      <c r="H15">
        <v>13</v>
      </c>
      <c r="I15">
        <v>16</v>
      </c>
      <c r="J15">
        <v>13</v>
      </c>
      <c r="K15" s="41">
        <v>12.857142857142858</v>
      </c>
    </row>
    <row r="16" spans="1:12" x14ac:dyDescent="0.2">
      <c r="A16">
        <v>9</v>
      </c>
      <c r="B16" t="s">
        <v>14</v>
      </c>
      <c r="C16" s="43">
        <v>297500</v>
      </c>
      <c r="D16">
        <v>16</v>
      </c>
      <c r="E16">
        <v>17</v>
      </c>
      <c r="F16">
        <v>15</v>
      </c>
      <c r="G16">
        <v>13</v>
      </c>
      <c r="H16">
        <v>15</v>
      </c>
      <c r="I16">
        <v>5</v>
      </c>
      <c r="J16">
        <v>15</v>
      </c>
      <c r="K16" s="41">
        <v>13.714285714285714</v>
      </c>
    </row>
    <row r="17" spans="1:12" x14ac:dyDescent="0.2">
      <c r="A17">
        <v>17</v>
      </c>
      <c r="B17" t="s">
        <v>21</v>
      </c>
      <c r="C17" s="43">
        <v>500000</v>
      </c>
      <c r="D17">
        <v>15</v>
      </c>
      <c r="E17">
        <v>15</v>
      </c>
      <c r="F17">
        <v>17</v>
      </c>
      <c r="G17">
        <v>12</v>
      </c>
      <c r="H17">
        <v>17</v>
      </c>
      <c r="I17">
        <v>3</v>
      </c>
      <c r="J17">
        <v>17</v>
      </c>
      <c r="K17" s="41">
        <v>13.714285714285714</v>
      </c>
    </row>
    <row r="18" spans="1:12" x14ac:dyDescent="0.2">
      <c r="A18">
        <v>11</v>
      </c>
      <c r="B18" t="s">
        <v>16</v>
      </c>
      <c r="C18" s="43">
        <v>99000</v>
      </c>
      <c r="D18">
        <v>17</v>
      </c>
      <c r="E18">
        <v>16</v>
      </c>
      <c r="F18">
        <v>7</v>
      </c>
      <c r="G18">
        <v>16</v>
      </c>
      <c r="H18">
        <v>16</v>
      </c>
      <c r="I18">
        <v>17</v>
      </c>
      <c r="J18">
        <v>16</v>
      </c>
      <c r="K18" s="41">
        <v>15</v>
      </c>
    </row>
    <row r="19" spans="1:12" x14ac:dyDescent="0.2">
      <c r="C19" s="42">
        <f>SUM(C2:C18)</f>
        <v>3423781</v>
      </c>
      <c r="K19" s="37" t="s">
        <v>51</v>
      </c>
      <c r="L19" s="38">
        <f>SUM(L2:L18)</f>
        <v>2206348</v>
      </c>
    </row>
    <row r="20" spans="1:12" x14ac:dyDescent="0.2">
      <c r="K20" s="37" t="s">
        <v>52</v>
      </c>
      <c r="L20" s="38">
        <v>2207906</v>
      </c>
    </row>
    <row r="21" spans="1:12" x14ac:dyDescent="0.2">
      <c r="K21" s="39" t="s">
        <v>53</v>
      </c>
      <c r="L21" s="40">
        <f>L20-L19</f>
        <v>1558</v>
      </c>
    </row>
    <row r="27" spans="1:12" x14ac:dyDescent="0.2">
      <c r="I27" s="43">
        <v>2206348</v>
      </c>
    </row>
  </sheetData>
  <autoFilter ref="A1:L18" xr:uid="{2C496DDB-170F-8A4C-8EA7-F356175C2630}">
    <sortState xmlns:xlrd2="http://schemas.microsoft.com/office/spreadsheetml/2017/richdata2" ref="A2:L18">
      <sortCondition ref="K1:K1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2B65-9239-5247-BA0F-3BBDCE4BF839}">
  <sheetPr>
    <tabColor theme="5"/>
  </sheetPr>
  <dimension ref="A1:H25"/>
  <sheetViews>
    <sheetView zoomScale="140" zoomScaleNormal="140" workbookViewId="0">
      <selection activeCell="H23" sqref="H23"/>
    </sheetView>
  </sheetViews>
  <sheetFormatPr baseColWidth="10" defaultColWidth="11.5" defaultRowHeight="16" x14ac:dyDescent="0.2"/>
  <cols>
    <col min="1" max="1" width="7.6640625" style="19" bestFit="1" customWidth="1"/>
    <col min="2" max="2" width="27" bestFit="1" customWidth="1"/>
    <col min="3" max="3" width="44.83203125" bestFit="1" customWidth="1"/>
    <col min="4" max="4" width="19.33203125" bestFit="1" customWidth="1"/>
    <col min="5" max="5" width="32.5" style="3" bestFit="1" customWidth="1"/>
    <col min="6" max="6" width="28.83203125" style="3" bestFit="1" customWidth="1"/>
    <col min="7" max="7" width="21.6640625" bestFit="1" customWidth="1"/>
    <col min="8" max="8" width="39.83203125" style="4" bestFit="1" customWidth="1"/>
  </cols>
  <sheetData>
    <row r="1" spans="1:8" ht="21" x14ac:dyDescent="0.25">
      <c r="A1" s="27"/>
      <c r="B1" s="17"/>
      <c r="C1" s="1" t="s">
        <v>0</v>
      </c>
      <c r="D1" s="2">
        <v>2207906</v>
      </c>
    </row>
    <row r="2" spans="1:8" hidden="1" x14ac:dyDescent="0.2">
      <c r="F2" s="3" t="s">
        <v>48</v>
      </c>
    </row>
    <row r="3" spans="1:8" ht="66" x14ac:dyDescent="0.2">
      <c r="A3" s="5" t="s">
        <v>49</v>
      </c>
      <c r="B3" s="5" t="s">
        <v>26</v>
      </c>
      <c r="C3" s="5" t="s">
        <v>1</v>
      </c>
      <c r="D3" s="5" t="s">
        <v>2</v>
      </c>
      <c r="E3" s="6" t="s">
        <v>54</v>
      </c>
      <c r="F3" s="6" t="s">
        <v>3</v>
      </c>
      <c r="G3" s="7"/>
      <c r="H3" s="8" t="s">
        <v>4</v>
      </c>
    </row>
    <row r="4" spans="1:8" ht="21" x14ac:dyDescent="0.25">
      <c r="A4" s="28">
        <v>1</v>
      </c>
      <c r="B4" s="22" t="s">
        <v>27</v>
      </c>
      <c r="C4" s="9" t="str">
        <f>INDEX(CALCULATIONS!$C:$M,MATCH(Greg!$A4,CALCULATIONS!$C:$C,0),MATCH(Greg!C$3,CALCULATIONS!$C$1:$M$1,0))</f>
        <v>Family Empowerment - Year 2</v>
      </c>
      <c r="D4" s="29">
        <f>INDEX(CALCULATIONS!$C:$M,MATCH(Greg!$A4,CALCULATIONS!$C:$C,0),MATCH(Greg!D$3,CALCULATIONS!$C$1:$M$1,0))</f>
        <v>9059</v>
      </c>
      <c r="E4" s="23" t="s">
        <v>28</v>
      </c>
      <c r="F4" s="23">
        <v>9</v>
      </c>
      <c r="G4" s="11"/>
      <c r="H4" s="10">
        <v>9059</v>
      </c>
    </row>
    <row r="5" spans="1:8" ht="21" x14ac:dyDescent="0.25">
      <c r="A5" s="28">
        <f t="shared" ref="A5:A20" si="0">A4+1</f>
        <v>2</v>
      </c>
      <c r="B5" s="22" t="s">
        <v>29</v>
      </c>
      <c r="C5" s="9" t="str">
        <f>INDEX(CALCULATIONS!$C:$M,MATCH(Greg!$A5,CALCULATIONS!$C:$C,0),MATCH(Greg!C$3,CALCULATIONS!$C$1:$M$1,0))</f>
        <v>Catch Basins/New Parking Lot</v>
      </c>
      <c r="D5" s="29">
        <f>INDEX(CALCULATIONS!$C:$M,MATCH(Greg!$A5,CALCULATIONS!$C:$C,0),MATCH(Greg!D$3,CALCULATIONS!$C$1:$M$1,0))</f>
        <v>190000</v>
      </c>
      <c r="E5" s="23" t="s">
        <v>28</v>
      </c>
      <c r="F5" s="23">
        <v>2</v>
      </c>
      <c r="G5" s="11"/>
      <c r="H5" s="13">
        <v>190000</v>
      </c>
    </row>
    <row r="6" spans="1:8" ht="21" x14ac:dyDescent="0.25">
      <c r="A6" s="28">
        <f t="shared" si="0"/>
        <v>3</v>
      </c>
      <c r="B6" s="22" t="s">
        <v>29</v>
      </c>
      <c r="C6" s="9" t="str">
        <f>INDEX(CALCULATIONS!$C:$M,MATCH(Greg!$A6,CALCULATIONS!$C:$C,0),MATCH(Greg!C$3,CALCULATIONS!$C$1:$M$1,0))</f>
        <v>Equipment/Apparatus for new vehicles</v>
      </c>
      <c r="D6" s="29">
        <f>INDEX(CALCULATIONS!$C:$M,MATCH(Greg!$A6,CALCULATIONS!$C:$C,0),MATCH(Greg!D$3,CALCULATIONS!$C$1:$M$1,0))</f>
        <v>124444</v>
      </c>
      <c r="E6" s="23" t="s">
        <v>28</v>
      </c>
      <c r="F6" s="23">
        <v>1</v>
      </c>
      <c r="G6" s="11"/>
      <c r="H6" s="13">
        <v>124444</v>
      </c>
    </row>
    <row r="7" spans="1:8" ht="21" x14ac:dyDescent="0.25">
      <c r="A7" s="28">
        <f t="shared" si="0"/>
        <v>4</v>
      </c>
      <c r="B7" s="22" t="s">
        <v>29</v>
      </c>
      <c r="C7" s="9" t="str">
        <f>INDEX(CALCULATIONS!$C:$M,MATCH(Greg!$A7,CALCULATIONS!$C:$C,0),MATCH(Greg!C$3,CALCULATIONS!$C$1:$M$1,0))</f>
        <v>800 mhz radio system upgrade</v>
      </c>
      <c r="D7" s="29">
        <f>INDEX(CALCULATIONS!$C:$M,MATCH(Greg!$A7,CALCULATIONS!$C:$C,0),MATCH(Greg!D$3,CALCULATIONS!$C$1:$M$1,0))</f>
        <v>36000</v>
      </c>
      <c r="E7" s="23" t="s">
        <v>28</v>
      </c>
      <c r="F7" s="23">
        <v>12</v>
      </c>
      <c r="G7" s="11"/>
      <c r="H7" s="12"/>
    </row>
    <row r="8" spans="1:8" ht="21" x14ac:dyDescent="0.25">
      <c r="A8" s="28">
        <f t="shared" si="0"/>
        <v>5</v>
      </c>
      <c r="B8" s="22" t="s">
        <v>30</v>
      </c>
      <c r="C8" s="9" t="str">
        <f>INDEX(CALCULATIONS!$C:$M,MATCH(Greg!$A8,CALCULATIONS!$C:$C,0),MATCH(Greg!C$3,CALCULATIONS!$C$1:$M$1,0))</f>
        <v>Town Hall Roof - Part 2</v>
      </c>
      <c r="D8" s="29">
        <f>INDEX(CALCULATIONS!$C:$M,MATCH(Greg!$A8,CALCULATIONS!$C:$C,0),MATCH(Greg!D$3,CALCULATIONS!$C$1:$M$1,0))</f>
        <v>321460</v>
      </c>
      <c r="E8" s="23" t="s">
        <v>28</v>
      </c>
      <c r="F8" s="23">
        <v>4</v>
      </c>
      <c r="G8" s="11"/>
      <c r="H8" s="13">
        <v>321460</v>
      </c>
    </row>
    <row r="9" spans="1:8" ht="21" x14ac:dyDescent="0.25">
      <c r="A9" s="28">
        <f t="shared" si="0"/>
        <v>6</v>
      </c>
      <c r="B9" s="22" t="s">
        <v>30</v>
      </c>
      <c r="C9" s="9" t="str">
        <f>INDEX(CALCULATIONS!$C:$M,MATCH(Greg!$A9,CALCULATIONS!$C:$C,0),MATCH(Greg!C$3,CALCULATIONS!$C$1:$M$1,0))</f>
        <v>Town Hall HVAC/heatpumps - Part 3</v>
      </c>
      <c r="D9" s="29">
        <f>INDEX(CALCULATIONS!$C:$M,MATCH(Greg!$A9,CALCULATIONS!$C:$C,0),MATCH(Greg!D$3,CALCULATIONS!$C$1:$M$1,0))</f>
        <v>415000</v>
      </c>
      <c r="E9" s="23" t="s">
        <v>28</v>
      </c>
      <c r="F9" s="23">
        <v>5</v>
      </c>
      <c r="G9" s="11"/>
      <c r="H9" s="13">
        <v>415000</v>
      </c>
    </row>
    <row r="10" spans="1:8" ht="21" x14ac:dyDescent="0.25">
      <c r="A10" s="28">
        <f t="shared" si="0"/>
        <v>7</v>
      </c>
      <c r="B10" s="22" t="s">
        <v>30</v>
      </c>
      <c r="C10" s="9" t="str">
        <f>INDEX(CALCULATIONS!$C:$M,MATCH(Greg!$A10,CALCULATIONS!$C:$C,0),MATCH(Greg!C$3,CALCULATIONS!$C$1:$M$1,0))</f>
        <v>Natural Gas Extension</v>
      </c>
      <c r="D10" s="29">
        <f>INDEX(CALCULATIONS!$C:$M,MATCH(Greg!$A10,CALCULATIONS!$C:$C,0),MATCH(Greg!D$3,CALCULATIONS!$C$1:$M$1,0))</f>
        <v>117000</v>
      </c>
      <c r="E10" s="23" t="s">
        <v>28</v>
      </c>
      <c r="F10" s="23">
        <v>14</v>
      </c>
      <c r="G10" s="11"/>
      <c r="H10" s="12"/>
    </row>
    <row r="11" spans="1:8" ht="21" x14ac:dyDescent="0.25">
      <c r="A11" s="28">
        <f t="shared" si="0"/>
        <v>8</v>
      </c>
      <c r="B11" s="22" t="s">
        <v>13</v>
      </c>
      <c r="C11" s="9" t="str">
        <f>INDEX(CALCULATIONS!$C:$M,MATCH(Greg!$A11,CALCULATIONS!$C:$C,0),MATCH(Greg!C$3,CALCULATIONS!$C$1:$M$1,0))</f>
        <v>Norton Park</v>
      </c>
      <c r="D11" s="29">
        <f>INDEX(CALCULATIONS!$C:$M,MATCH(Greg!$A11,CALCULATIONS!$C:$C,0),MATCH(Greg!D$3,CALCULATIONS!$C$1:$M$1,0))</f>
        <v>141061</v>
      </c>
      <c r="E11" s="23" t="s">
        <v>28</v>
      </c>
      <c r="F11" s="23">
        <v>10</v>
      </c>
      <c r="G11" s="11"/>
      <c r="H11" s="13">
        <v>141061</v>
      </c>
    </row>
    <row r="12" spans="1:8" ht="21" x14ac:dyDescent="0.25">
      <c r="A12" s="28">
        <f t="shared" si="0"/>
        <v>9</v>
      </c>
      <c r="B12" s="22" t="s">
        <v>31</v>
      </c>
      <c r="C12" s="9" t="str">
        <f>INDEX(CALCULATIONS!$C:$M,MATCH(Greg!$A12,CALCULATIONS!$C:$C,0),MATCH(Greg!C$3,CALCULATIONS!$C$1:$M$1,0))</f>
        <v>Tennis Courts</v>
      </c>
      <c r="D12" s="29">
        <f>INDEX(CALCULATIONS!$C:$M,MATCH(Greg!$A12,CALCULATIONS!$C:$C,0),MATCH(Greg!D$3,CALCULATIONS!$C$1:$M$1,0))</f>
        <v>297500</v>
      </c>
      <c r="E12" s="23" t="s">
        <v>28</v>
      </c>
      <c r="F12" s="23">
        <v>16</v>
      </c>
      <c r="G12" s="11"/>
      <c r="H12" s="12"/>
    </row>
    <row r="13" spans="1:8" ht="21" x14ac:dyDescent="0.25">
      <c r="A13" s="28">
        <f t="shared" si="0"/>
        <v>10</v>
      </c>
      <c r="B13" s="22" t="s">
        <v>31</v>
      </c>
      <c r="C13" s="9" t="str">
        <f>INDEX(CALCULATIONS!$C:$M,MATCH(Greg!$A13,CALCULATIONS!$C:$C,0),MATCH(Greg!C$3,CALCULATIONS!$C$1:$M$1,0))</f>
        <v>Field Irrigation</v>
      </c>
      <c r="D13" s="29">
        <f>INDEX(CALCULATIONS!$C:$M,MATCH(Greg!$A13,CALCULATIONS!$C:$C,0),MATCH(Greg!D$3,CALCULATIONS!$C$1:$M$1,0))</f>
        <v>250724</v>
      </c>
      <c r="E13" s="23" t="s">
        <v>28</v>
      </c>
      <c r="F13" s="23">
        <v>3</v>
      </c>
      <c r="G13" s="11"/>
      <c r="H13" s="13">
        <v>250724</v>
      </c>
    </row>
    <row r="14" spans="1:8" ht="21" x14ac:dyDescent="0.25">
      <c r="A14" s="28">
        <f t="shared" si="0"/>
        <v>11</v>
      </c>
      <c r="B14" s="22" t="s">
        <v>31</v>
      </c>
      <c r="C14" s="9" t="str">
        <f>INDEX(CALCULATIONS!$C:$M,MATCH(Greg!$A14,CALCULATIONS!$C:$C,0),MATCH(Greg!C$3,CALCULATIONS!$C$1:$M$1,0))</f>
        <v>New skatepark</v>
      </c>
      <c r="D14" s="29">
        <f>INDEX(CALCULATIONS!$C:$M,MATCH(Greg!$A14,CALCULATIONS!$C:$C,0),MATCH(Greg!D$3,CALCULATIONS!$C$1:$M$1,0))</f>
        <v>99000</v>
      </c>
      <c r="E14" s="23" t="s">
        <v>28</v>
      </c>
      <c r="F14" s="23">
        <v>17</v>
      </c>
      <c r="G14" s="11"/>
      <c r="H14" s="12"/>
    </row>
    <row r="15" spans="1:8" ht="21" x14ac:dyDescent="0.25">
      <c r="A15" s="28">
        <f t="shared" si="0"/>
        <v>12</v>
      </c>
      <c r="B15" s="22" t="s">
        <v>32</v>
      </c>
      <c r="C15" s="9" t="str">
        <f>INDEX(CALCULATIONS!$C:$M,MATCH(Greg!$A15,CALCULATIONS!$C:$C,0),MATCH(Greg!C$3,CALCULATIONS!$C$1:$M$1,0))</f>
        <v>Public Parking Lot</v>
      </c>
      <c r="D15" s="29">
        <f>INDEX(CALCULATIONS!$C:$M,MATCH(Greg!$A15,CALCULATIONS!$C:$C,0),MATCH(Greg!D$3,CALCULATIONS!$C$1:$M$1,0))</f>
        <v>150000</v>
      </c>
      <c r="E15" s="23" t="s">
        <v>28</v>
      </c>
      <c r="F15" s="23">
        <v>13</v>
      </c>
      <c r="G15" s="11"/>
      <c r="H15" s="12"/>
    </row>
    <row r="16" spans="1:8" ht="21" x14ac:dyDescent="0.25">
      <c r="A16" s="28">
        <f t="shared" si="0"/>
        <v>13</v>
      </c>
      <c r="B16" s="22" t="s">
        <v>32</v>
      </c>
      <c r="C16" s="9" t="str">
        <f>INDEX(CALCULATIONS!$C:$M,MATCH(Greg!$A16,CALCULATIONS!$C:$C,0),MATCH(Greg!C$3,CALCULATIONS!$C$1:$M$1,0))</f>
        <v>Sablitz Parking Lot</v>
      </c>
      <c r="D16" s="29">
        <f>INDEX(CALCULATIONS!$C:$M,MATCH(Greg!$A16,CALCULATIONS!$C:$C,0),MATCH(Greg!D$3,CALCULATIONS!$C$1:$M$1,0))</f>
        <v>53933</v>
      </c>
      <c r="E16" s="23" t="s">
        <v>28</v>
      </c>
      <c r="F16" s="23">
        <v>11</v>
      </c>
      <c r="G16" s="11"/>
      <c r="H16" s="13">
        <v>53933</v>
      </c>
    </row>
    <row r="17" spans="1:8" ht="21" x14ac:dyDescent="0.25">
      <c r="A17" s="28">
        <f t="shared" si="0"/>
        <v>14</v>
      </c>
      <c r="B17" s="22" t="s">
        <v>33</v>
      </c>
      <c r="C17" s="9" t="str">
        <f>INDEX(CALCULATIONS!$C:$M,MATCH(Greg!$A17,CALCULATIONS!$C:$C,0),MATCH(Greg!C$3,CALCULATIONS!$C$1:$M$1,0))</f>
        <v>Police Expansion</v>
      </c>
      <c r="D17" s="29">
        <f>INDEX(CALCULATIONS!$C:$M,MATCH(Greg!$A17,CALCULATIONS!$C:$C,0),MATCH(Greg!D$3,CALCULATIONS!$C$1:$M$1,0))</f>
        <v>228000</v>
      </c>
      <c r="E17" s="23" t="s">
        <v>28</v>
      </c>
      <c r="F17" s="23">
        <v>7</v>
      </c>
      <c r="G17" s="11"/>
      <c r="H17" s="13">
        <v>228000</v>
      </c>
    </row>
    <row r="18" spans="1:8" ht="21" x14ac:dyDescent="0.25">
      <c r="A18" s="28">
        <f t="shared" si="0"/>
        <v>15</v>
      </c>
      <c r="B18" s="22" t="s">
        <v>34</v>
      </c>
      <c r="C18" s="9" t="str">
        <f>INDEX(CALCULATIONS!$C:$M,MATCH(Greg!$A18,CALCULATIONS!$C:$C,0),MATCH(Greg!C$3,CALCULATIONS!$C$1:$M$1,0))</f>
        <v>70" Tower/Elmwood Heights</v>
      </c>
      <c r="D18" s="29">
        <f>INDEX(CALCULATIONS!$C:$M,MATCH(Greg!$A18,CALCULATIONS!$C:$C,0),MATCH(Greg!D$3,CALCULATIONS!$C$1:$M$1,0))</f>
        <v>390000</v>
      </c>
      <c r="E18" s="23" t="s">
        <v>28</v>
      </c>
      <c r="F18" s="23">
        <v>6</v>
      </c>
      <c r="G18" s="11"/>
      <c r="H18" s="13">
        <v>390000</v>
      </c>
    </row>
    <row r="19" spans="1:8" ht="21" x14ac:dyDescent="0.25">
      <c r="A19" s="28">
        <f t="shared" si="0"/>
        <v>16</v>
      </c>
      <c r="B19" s="22" t="s">
        <v>35</v>
      </c>
      <c r="C19" s="9" t="str">
        <f>INDEX(CALCULATIONS!$C:$M,MATCH(Greg!$A19,CALCULATIONS!$C:$C,0),MATCH(Greg!C$3,CALCULATIONS!$C$1:$M$1,0))</f>
        <v>Grant program</v>
      </c>
      <c r="D19" s="29">
        <f>INDEX(CALCULATIONS!$C:$M,MATCH(Greg!$A19,CALCULATIONS!$C:$C,0),MATCH(Greg!D$3,CALCULATIONS!$C$1:$M$1,0))</f>
        <v>100600</v>
      </c>
      <c r="E19" s="23" t="s">
        <v>28</v>
      </c>
      <c r="F19" s="23">
        <v>8</v>
      </c>
      <c r="G19" s="11"/>
      <c r="H19" s="13">
        <v>100600</v>
      </c>
    </row>
    <row r="20" spans="1:8" ht="21" x14ac:dyDescent="0.25">
      <c r="A20" s="28">
        <f t="shared" si="0"/>
        <v>17</v>
      </c>
      <c r="B20" s="22" t="s">
        <v>35</v>
      </c>
      <c r="C20" s="9" t="str">
        <f>INDEX(CALCULATIONS!$C:$M,MATCH(Greg!$A20,CALCULATIONS!$C:$C,0),MATCH(Greg!C$3,CALCULATIONS!$C$1:$M$1,0))</f>
        <v>New youth center</v>
      </c>
      <c r="D20" s="29">
        <f>INDEX(CALCULATIONS!$C:$M,MATCH(Greg!$A20,CALCULATIONS!$C:$C,0),MATCH(Greg!D$3,CALCULATIONS!$C$1:$M$1,0))</f>
        <v>500000</v>
      </c>
      <c r="E20" s="23" t="s">
        <v>36</v>
      </c>
      <c r="F20" s="23">
        <v>15</v>
      </c>
      <c r="G20" s="11"/>
      <c r="H20" s="12"/>
    </row>
    <row r="21" spans="1:8" ht="21" x14ac:dyDescent="0.25">
      <c r="A21" s="28"/>
      <c r="B21" s="22"/>
      <c r="C21" s="9"/>
      <c r="D21" s="29"/>
      <c r="E21" s="23"/>
      <c r="F21" s="23"/>
      <c r="G21" s="11"/>
      <c r="H21" s="12"/>
    </row>
    <row r="22" spans="1:8" ht="21" x14ac:dyDescent="0.25">
      <c r="A22" s="27"/>
      <c r="B22" s="17"/>
      <c r="C22" s="17"/>
      <c r="D22" s="20"/>
      <c r="E22" s="21"/>
      <c r="F22" s="21"/>
      <c r="G22" s="11"/>
      <c r="H22" s="12"/>
    </row>
    <row r="23" spans="1:8" ht="21" x14ac:dyDescent="0.25">
      <c r="G23" s="14" t="s">
        <v>23</v>
      </c>
      <c r="H23" s="15">
        <f>SUM(H4:H22)</f>
        <v>2224281</v>
      </c>
    </row>
    <row r="24" spans="1:8" ht="21" x14ac:dyDescent="0.25">
      <c r="G24" s="14" t="s">
        <v>24</v>
      </c>
      <c r="H24" s="16">
        <v>2207906</v>
      </c>
    </row>
    <row r="25" spans="1:8" ht="21" x14ac:dyDescent="0.25">
      <c r="G25" s="14" t="s">
        <v>25</v>
      </c>
      <c r="H25" s="16">
        <f>H24-H23</f>
        <v>-16375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2F98-5085-DA4B-98F1-250C37A4960A}">
  <sheetPr>
    <tabColor theme="5"/>
  </sheetPr>
  <dimension ref="A1:H25"/>
  <sheetViews>
    <sheetView zoomScale="140" zoomScaleNormal="140" workbookViewId="0">
      <selection activeCell="E3" sqref="E3"/>
    </sheetView>
  </sheetViews>
  <sheetFormatPr baseColWidth="10" defaultColWidth="11" defaultRowHeight="16" x14ac:dyDescent="0.2"/>
  <cols>
    <col min="1" max="1" width="7.6640625" bestFit="1" customWidth="1"/>
    <col min="2" max="2" width="27" bestFit="1" customWidth="1"/>
    <col min="3" max="3" width="44.83203125" bestFit="1" customWidth="1"/>
    <col min="4" max="4" width="19.33203125" bestFit="1" customWidth="1"/>
    <col min="5" max="5" width="21.33203125" bestFit="1" customWidth="1"/>
    <col min="6" max="6" width="28" bestFit="1" customWidth="1"/>
    <col min="7" max="7" width="21.6640625" bestFit="1" customWidth="1"/>
    <col min="8" max="8" width="39.83203125" bestFit="1" customWidth="1"/>
  </cols>
  <sheetData>
    <row r="1" spans="1:8" ht="21" x14ac:dyDescent="0.25">
      <c r="B1" s="17"/>
      <c r="C1" s="1" t="s">
        <v>0</v>
      </c>
      <c r="D1" s="2">
        <v>2207906</v>
      </c>
      <c r="E1" s="3"/>
      <c r="F1" s="3"/>
      <c r="H1" s="4"/>
    </row>
    <row r="2" spans="1:8" hidden="1" x14ac:dyDescent="0.2">
      <c r="E2" s="3"/>
      <c r="F2" s="3" t="s">
        <v>48</v>
      </c>
      <c r="H2" s="4"/>
    </row>
    <row r="3" spans="1:8" ht="88" x14ac:dyDescent="0.2">
      <c r="A3" s="5" t="s">
        <v>49</v>
      </c>
      <c r="B3" s="5" t="s">
        <v>26</v>
      </c>
      <c r="C3" s="5" t="s">
        <v>1</v>
      </c>
      <c r="D3" s="5" t="s">
        <v>2</v>
      </c>
      <c r="E3" s="6" t="s">
        <v>54</v>
      </c>
      <c r="F3" s="6" t="s">
        <v>3</v>
      </c>
      <c r="G3" s="7"/>
      <c r="H3" s="8" t="s">
        <v>4</v>
      </c>
    </row>
    <row r="4" spans="1:8" ht="21" x14ac:dyDescent="0.25">
      <c r="A4" s="28">
        <v>1</v>
      </c>
      <c r="B4" s="22" t="s">
        <v>27</v>
      </c>
      <c r="C4" s="9" t="str">
        <f>INDEX(CALCULATIONS!$C:$M,MATCH(Denise!$A4,CALCULATIONS!$C:$C,0),MATCH(Denise!C$3,CALCULATIONS!$C$1:$M$1,0))</f>
        <v>Family Empowerment - Year 2</v>
      </c>
      <c r="D4" s="29">
        <f>INDEX(CALCULATIONS!$C:$M,MATCH(Denise!$A4,CALCULATIONS!$C:$C,0),MATCH(Denise!D$3,CALCULATIONS!$C$1:$M$1,0))</f>
        <v>9059</v>
      </c>
      <c r="E4" s="23" t="s">
        <v>6</v>
      </c>
      <c r="F4" s="23">
        <v>8</v>
      </c>
      <c r="G4" s="11">
        <v>9</v>
      </c>
      <c r="H4" s="12"/>
    </row>
    <row r="5" spans="1:8" ht="21" x14ac:dyDescent="0.25">
      <c r="A5" s="28">
        <f t="shared" ref="A5:A20" si="0">A4+1</f>
        <v>2</v>
      </c>
      <c r="B5" s="22" t="s">
        <v>29</v>
      </c>
      <c r="C5" s="9" t="str">
        <f>INDEX(CALCULATIONS!$C:$M,MATCH(Denise!$A5,CALCULATIONS!$C:$C,0),MATCH(Denise!C$3,CALCULATIONS!$C$1:$M$1,0))</f>
        <v>Catch Basins/New Parking Lot</v>
      </c>
      <c r="D5" s="29">
        <f>INDEX(CALCULATIONS!$C:$M,MATCH(Denise!$A5,CALCULATIONS!$C:$C,0),MATCH(Denise!D$3,CALCULATIONS!$C$1:$M$1,0))</f>
        <v>190000</v>
      </c>
      <c r="E5" s="23" t="s">
        <v>6</v>
      </c>
      <c r="F5" s="23">
        <v>13</v>
      </c>
      <c r="G5" s="11"/>
      <c r="H5" s="12"/>
    </row>
    <row r="6" spans="1:8" ht="21" x14ac:dyDescent="0.25">
      <c r="A6" s="28">
        <f t="shared" si="0"/>
        <v>3</v>
      </c>
      <c r="B6" s="22" t="s">
        <v>29</v>
      </c>
      <c r="C6" s="9" t="str">
        <f>INDEX(CALCULATIONS!$C:$M,MATCH(Denise!$A6,CALCULATIONS!$C:$C,0),MATCH(Denise!C$3,CALCULATIONS!$C$1:$M$1,0))</f>
        <v>Equipment/Apparatus for new vehicles</v>
      </c>
      <c r="D6" s="29">
        <f>INDEX(CALCULATIONS!$C:$M,MATCH(Denise!$A6,CALCULATIONS!$C:$C,0),MATCH(Denise!D$3,CALCULATIONS!$C$1:$M$1,0))</f>
        <v>124444</v>
      </c>
      <c r="E6" s="23" t="s">
        <v>6</v>
      </c>
      <c r="F6" s="23">
        <v>12</v>
      </c>
      <c r="G6" s="11"/>
      <c r="H6" s="12"/>
    </row>
    <row r="7" spans="1:8" ht="21" x14ac:dyDescent="0.25">
      <c r="A7" s="28">
        <f t="shared" si="0"/>
        <v>4</v>
      </c>
      <c r="B7" s="22" t="s">
        <v>29</v>
      </c>
      <c r="C7" s="9" t="str">
        <f>INDEX(CALCULATIONS!$C:$M,MATCH(Denise!$A7,CALCULATIONS!$C:$C,0),MATCH(Denise!C$3,CALCULATIONS!$C$1:$M$1,0))</f>
        <v>800 mhz radio system upgrade</v>
      </c>
      <c r="D7" s="29">
        <f>INDEX(CALCULATIONS!$C:$M,MATCH(Denise!$A7,CALCULATIONS!$C:$C,0),MATCH(Denise!D$3,CALCULATIONS!$C$1:$M$1,0))</f>
        <v>36000</v>
      </c>
      <c r="E7" s="23" t="s">
        <v>6</v>
      </c>
      <c r="F7" s="23">
        <v>4</v>
      </c>
      <c r="G7" s="11"/>
      <c r="H7" s="12"/>
    </row>
    <row r="8" spans="1:8" ht="21" x14ac:dyDescent="0.25">
      <c r="A8" s="28">
        <f t="shared" si="0"/>
        <v>5</v>
      </c>
      <c r="B8" s="22" t="s">
        <v>30</v>
      </c>
      <c r="C8" s="9" t="str">
        <f>INDEX(CALCULATIONS!$C:$M,MATCH(Denise!$A8,CALCULATIONS!$C:$C,0),MATCH(Denise!C$3,CALCULATIONS!$C$1:$M$1,0))</f>
        <v>Town Hall Roof - Part 2</v>
      </c>
      <c r="D8" s="29">
        <f>INDEX(CALCULATIONS!$C:$M,MATCH(Denise!$A8,CALCULATIONS!$C:$C,0),MATCH(Denise!D$3,CALCULATIONS!$C$1:$M$1,0))</f>
        <v>321460</v>
      </c>
      <c r="E8" s="23" t="s">
        <v>6</v>
      </c>
      <c r="F8" s="23">
        <v>1</v>
      </c>
      <c r="G8" s="11"/>
      <c r="H8" s="12"/>
    </row>
    <row r="9" spans="1:8" ht="21" x14ac:dyDescent="0.25">
      <c r="A9" s="28">
        <f t="shared" si="0"/>
        <v>6</v>
      </c>
      <c r="B9" s="22" t="s">
        <v>30</v>
      </c>
      <c r="C9" s="9" t="str">
        <f>INDEX(CALCULATIONS!$C:$M,MATCH(Denise!$A9,CALCULATIONS!$C:$C,0),MATCH(Denise!C$3,CALCULATIONS!$C$1:$M$1,0))</f>
        <v>Town Hall HVAC/heatpumps - Part 3</v>
      </c>
      <c r="D9" s="29">
        <f>INDEX(CALCULATIONS!$C:$M,MATCH(Denise!$A9,CALCULATIONS!$C:$C,0),MATCH(Denise!D$3,CALCULATIONS!$C$1:$M$1,0))</f>
        <v>415000</v>
      </c>
      <c r="E9" s="23" t="s">
        <v>6</v>
      </c>
      <c r="F9" s="23">
        <v>2</v>
      </c>
      <c r="G9" s="11"/>
      <c r="H9" s="12"/>
    </row>
    <row r="10" spans="1:8" ht="21" x14ac:dyDescent="0.25">
      <c r="A10" s="28">
        <f t="shared" si="0"/>
        <v>7</v>
      </c>
      <c r="B10" s="22" t="s">
        <v>30</v>
      </c>
      <c r="C10" s="9" t="str">
        <f>INDEX(CALCULATIONS!$C:$M,MATCH(Denise!$A10,CALCULATIONS!$C:$C,0),MATCH(Denise!C$3,CALCULATIONS!$C$1:$M$1,0))</f>
        <v>Natural Gas Extension</v>
      </c>
      <c r="D10" s="29">
        <f>INDEX(CALCULATIONS!$C:$M,MATCH(Denise!$A10,CALCULATIONS!$C:$C,0),MATCH(Denise!D$3,CALCULATIONS!$C$1:$M$1,0))</f>
        <v>117000</v>
      </c>
      <c r="E10" s="23" t="s">
        <v>6</v>
      </c>
      <c r="F10" s="23">
        <v>10</v>
      </c>
      <c r="G10" s="11"/>
      <c r="H10" s="12"/>
    </row>
    <row r="11" spans="1:8" ht="21" x14ac:dyDescent="0.25">
      <c r="A11" s="28">
        <f t="shared" si="0"/>
        <v>8</v>
      </c>
      <c r="B11" s="22" t="s">
        <v>13</v>
      </c>
      <c r="C11" s="9" t="str">
        <f>INDEX(CALCULATIONS!$C:$M,MATCH(Denise!$A11,CALCULATIONS!$C:$C,0),MATCH(Denise!C$3,CALCULATIONS!$C$1:$M$1,0))</f>
        <v>Norton Park</v>
      </c>
      <c r="D11" s="29">
        <f>INDEX(CALCULATIONS!$C:$M,MATCH(Denise!$A11,CALCULATIONS!$C:$C,0),MATCH(Denise!D$3,CALCULATIONS!$C$1:$M$1,0))</f>
        <v>141061</v>
      </c>
      <c r="E11" s="23" t="s">
        <v>6</v>
      </c>
      <c r="F11" s="23">
        <v>5</v>
      </c>
      <c r="G11" s="11"/>
      <c r="H11" s="12"/>
    </row>
    <row r="12" spans="1:8" ht="21" x14ac:dyDescent="0.25">
      <c r="A12" s="28">
        <f t="shared" si="0"/>
        <v>9</v>
      </c>
      <c r="B12" s="22" t="s">
        <v>31</v>
      </c>
      <c r="C12" s="9" t="str">
        <f>INDEX(CALCULATIONS!$C:$M,MATCH(Denise!$A12,CALCULATIONS!$C:$C,0),MATCH(Denise!C$3,CALCULATIONS!$C$1:$M$1,0))</f>
        <v>Tennis Courts</v>
      </c>
      <c r="D12" s="29">
        <f>INDEX(CALCULATIONS!$C:$M,MATCH(Denise!$A12,CALCULATIONS!$C:$C,0),MATCH(Denise!D$3,CALCULATIONS!$C$1:$M$1,0))</f>
        <v>297500</v>
      </c>
      <c r="E12" s="23" t="s">
        <v>6</v>
      </c>
      <c r="F12" s="23">
        <v>17</v>
      </c>
      <c r="G12" s="11"/>
      <c r="H12" s="12"/>
    </row>
    <row r="13" spans="1:8" ht="21" x14ac:dyDescent="0.25">
      <c r="A13" s="28">
        <f t="shared" si="0"/>
        <v>10</v>
      </c>
      <c r="B13" s="22" t="s">
        <v>31</v>
      </c>
      <c r="C13" s="9" t="str">
        <f>INDEX(CALCULATIONS!$C:$M,MATCH(Denise!$A13,CALCULATIONS!$C:$C,0),MATCH(Denise!C$3,CALCULATIONS!$C$1:$M$1,0))</f>
        <v>Field Irrigation</v>
      </c>
      <c r="D13" s="29">
        <f>INDEX(CALCULATIONS!$C:$M,MATCH(Denise!$A13,CALCULATIONS!$C:$C,0),MATCH(Denise!D$3,CALCULATIONS!$C$1:$M$1,0))</f>
        <v>250724</v>
      </c>
      <c r="E13" s="23" t="s">
        <v>6</v>
      </c>
      <c r="F13" s="23">
        <v>9</v>
      </c>
      <c r="G13" s="11"/>
      <c r="H13" s="12"/>
    </row>
    <row r="14" spans="1:8" ht="21" x14ac:dyDescent="0.25">
      <c r="A14" s="28">
        <f t="shared" si="0"/>
        <v>11</v>
      </c>
      <c r="B14" s="22" t="s">
        <v>31</v>
      </c>
      <c r="C14" s="9" t="str">
        <f>INDEX(CALCULATIONS!$C:$M,MATCH(Denise!$A14,CALCULATIONS!$C:$C,0),MATCH(Denise!C$3,CALCULATIONS!$C$1:$M$1,0))</f>
        <v>New skatepark</v>
      </c>
      <c r="D14" s="29">
        <f>INDEX(CALCULATIONS!$C:$M,MATCH(Denise!$A14,CALCULATIONS!$C:$C,0),MATCH(Denise!D$3,CALCULATIONS!$C$1:$M$1,0))</f>
        <v>99000</v>
      </c>
      <c r="E14" s="23" t="s">
        <v>6</v>
      </c>
      <c r="F14" s="23">
        <v>16</v>
      </c>
      <c r="G14" s="11"/>
      <c r="H14" s="12"/>
    </row>
    <row r="15" spans="1:8" ht="21" x14ac:dyDescent="0.25">
      <c r="A15" s="28">
        <f t="shared" si="0"/>
        <v>12</v>
      </c>
      <c r="B15" s="22" t="s">
        <v>32</v>
      </c>
      <c r="C15" s="9" t="str">
        <f>INDEX(CALCULATIONS!$C:$M,MATCH(Denise!$A15,CALCULATIONS!$C:$C,0),MATCH(Denise!C$3,CALCULATIONS!$C$1:$M$1,0))</f>
        <v>Public Parking Lot</v>
      </c>
      <c r="D15" s="29">
        <f>INDEX(CALCULATIONS!$C:$M,MATCH(Denise!$A15,CALCULATIONS!$C:$C,0),MATCH(Denise!D$3,CALCULATIONS!$C$1:$M$1,0))</f>
        <v>150000</v>
      </c>
      <c r="E15" s="23" t="s">
        <v>6</v>
      </c>
      <c r="F15" s="23">
        <v>14</v>
      </c>
      <c r="G15" s="11"/>
      <c r="H15" s="12"/>
    </row>
    <row r="16" spans="1:8" ht="21" x14ac:dyDescent="0.25">
      <c r="A16" s="28">
        <f t="shared" si="0"/>
        <v>13</v>
      </c>
      <c r="B16" s="22" t="s">
        <v>32</v>
      </c>
      <c r="C16" s="9" t="str">
        <f>INDEX(CALCULATIONS!$C:$M,MATCH(Denise!$A16,CALCULATIONS!$C:$C,0),MATCH(Denise!C$3,CALCULATIONS!$C$1:$M$1,0))</f>
        <v>Sablitz Parking Lot</v>
      </c>
      <c r="D16" s="29">
        <f>INDEX(CALCULATIONS!$C:$M,MATCH(Denise!$A16,CALCULATIONS!$C:$C,0),MATCH(Denise!D$3,CALCULATIONS!$C$1:$M$1,0))</f>
        <v>53933</v>
      </c>
      <c r="E16" s="23" t="s">
        <v>6</v>
      </c>
      <c r="F16" s="23">
        <v>6</v>
      </c>
      <c r="G16" s="11"/>
      <c r="H16" s="12"/>
    </row>
    <row r="17" spans="1:8" ht="21" x14ac:dyDescent="0.25">
      <c r="A17" s="28">
        <f t="shared" si="0"/>
        <v>14</v>
      </c>
      <c r="B17" s="22" t="s">
        <v>33</v>
      </c>
      <c r="C17" s="9" t="str">
        <f>INDEX(CALCULATIONS!$C:$M,MATCH(Denise!$A17,CALCULATIONS!$C:$C,0),MATCH(Denise!C$3,CALCULATIONS!$C$1:$M$1,0))</f>
        <v>Police Expansion</v>
      </c>
      <c r="D17" s="29">
        <f>INDEX(CALCULATIONS!$C:$M,MATCH(Denise!$A17,CALCULATIONS!$C:$C,0),MATCH(Denise!D$3,CALCULATIONS!$C$1:$M$1,0))</f>
        <v>228000</v>
      </c>
      <c r="E17" s="23" t="s">
        <v>6</v>
      </c>
      <c r="F17" s="23">
        <v>7</v>
      </c>
      <c r="G17" s="11"/>
      <c r="H17" s="12"/>
    </row>
    <row r="18" spans="1:8" ht="21" x14ac:dyDescent="0.25">
      <c r="A18" s="28">
        <f t="shared" si="0"/>
        <v>15</v>
      </c>
      <c r="B18" s="22" t="s">
        <v>34</v>
      </c>
      <c r="C18" s="9" t="str">
        <f>INDEX(CALCULATIONS!$C:$M,MATCH(Denise!$A18,CALCULATIONS!$C:$C,0),MATCH(Denise!C$3,CALCULATIONS!$C$1:$M$1,0))</f>
        <v>70" Tower/Elmwood Heights</v>
      </c>
      <c r="D18" s="29">
        <f>INDEX(CALCULATIONS!$C:$M,MATCH(Denise!$A18,CALCULATIONS!$C:$C,0),MATCH(Denise!D$3,CALCULATIONS!$C$1:$M$1,0))</f>
        <v>390000</v>
      </c>
      <c r="E18" s="23" t="s">
        <v>6</v>
      </c>
      <c r="F18" s="23">
        <v>3</v>
      </c>
      <c r="G18" s="11"/>
      <c r="H18" s="12"/>
    </row>
    <row r="19" spans="1:8" ht="21" x14ac:dyDescent="0.25">
      <c r="A19" s="28">
        <f t="shared" si="0"/>
        <v>16</v>
      </c>
      <c r="B19" s="22" t="s">
        <v>35</v>
      </c>
      <c r="C19" s="9" t="str">
        <f>INDEX(CALCULATIONS!$C:$M,MATCH(Denise!$A19,CALCULATIONS!$C:$C,0),MATCH(Denise!C$3,CALCULATIONS!$C$1:$M$1,0))</f>
        <v>Grant program</v>
      </c>
      <c r="D19" s="29">
        <f>INDEX(CALCULATIONS!$C:$M,MATCH(Denise!$A19,CALCULATIONS!$C:$C,0),MATCH(Denise!D$3,CALCULATIONS!$C$1:$M$1,0))</f>
        <v>100600</v>
      </c>
      <c r="E19" s="23" t="s">
        <v>6</v>
      </c>
      <c r="F19" s="23">
        <v>11</v>
      </c>
      <c r="G19" s="11"/>
      <c r="H19" s="12"/>
    </row>
    <row r="20" spans="1:8" ht="21" x14ac:dyDescent="0.25">
      <c r="A20" s="28">
        <f t="shared" si="0"/>
        <v>17</v>
      </c>
      <c r="B20" s="22" t="s">
        <v>35</v>
      </c>
      <c r="C20" s="9" t="str">
        <f>INDEX(CALCULATIONS!$C:$M,MATCH(Denise!$A20,CALCULATIONS!$C:$C,0),MATCH(Denise!C$3,CALCULATIONS!$C$1:$M$1,0))</f>
        <v>New youth center</v>
      </c>
      <c r="D20" s="29">
        <f>INDEX(CALCULATIONS!$C:$M,MATCH(Denise!$A20,CALCULATIONS!$C:$C,0),MATCH(Denise!D$3,CALCULATIONS!$C$1:$M$1,0))</f>
        <v>500000</v>
      </c>
      <c r="E20" s="23" t="s">
        <v>6</v>
      </c>
      <c r="F20" s="23">
        <v>15</v>
      </c>
      <c r="G20" s="11"/>
      <c r="H20" s="12"/>
    </row>
    <row r="21" spans="1:8" ht="21" x14ac:dyDescent="0.25">
      <c r="A21" s="28"/>
      <c r="B21" s="22"/>
      <c r="C21" s="9"/>
      <c r="D21" s="29"/>
      <c r="E21" s="23"/>
      <c r="F21" s="23"/>
      <c r="G21" s="11"/>
      <c r="H21" s="12"/>
    </row>
    <row r="22" spans="1:8" ht="21" x14ac:dyDescent="0.25">
      <c r="A22" s="27"/>
      <c r="B22" s="17"/>
      <c r="C22" s="17"/>
      <c r="D22" s="20"/>
      <c r="E22" s="21"/>
      <c r="F22" s="21"/>
      <c r="G22" s="11"/>
      <c r="H22" s="12"/>
    </row>
    <row r="23" spans="1:8" ht="21" x14ac:dyDescent="0.25">
      <c r="E23" s="3"/>
      <c r="F23" s="3"/>
      <c r="G23" s="14" t="s">
        <v>23</v>
      </c>
      <c r="H23" s="15">
        <f>SUM(H4:H22)</f>
        <v>0</v>
      </c>
    </row>
    <row r="24" spans="1:8" ht="21" x14ac:dyDescent="0.25">
      <c r="E24" s="3"/>
      <c r="F24" s="3"/>
      <c r="G24" s="14" t="s">
        <v>24</v>
      </c>
      <c r="H24" s="16">
        <v>2207906</v>
      </c>
    </row>
    <row r="25" spans="1:8" ht="21" x14ac:dyDescent="0.25">
      <c r="E25" s="3"/>
      <c r="F25" s="3"/>
      <c r="G25" s="14" t="s">
        <v>25</v>
      </c>
      <c r="H25" s="16">
        <f>H24-H23</f>
        <v>2207906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91642-CE95-154C-81E1-6295A0B6416C}">
  <sheetPr>
    <tabColor theme="5"/>
  </sheetPr>
  <dimension ref="A1:H25"/>
  <sheetViews>
    <sheetView zoomScale="140" zoomScaleNormal="140" workbookViewId="0">
      <selection activeCell="E3" sqref="E3"/>
    </sheetView>
  </sheetViews>
  <sheetFormatPr baseColWidth="10" defaultColWidth="11" defaultRowHeight="16" x14ac:dyDescent="0.2"/>
  <cols>
    <col min="1" max="1" width="7.6640625" bestFit="1" customWidth="1"/>
    <col min="2" max="2" width="27" bestFit="1" customWidth="1"/>
    <col min="3" max="3" width="44.83203125" bestFit="1" customWidth="1"/>
    <col min="4" max="4" width="19.33203125" bestFit="1" customWidth="1"/>
    <col min="5" max="5" width="21.33203125" bestFit="1" customWidth="1"/>
    <col min="6" max="6" width="28" bestFit="1" customWidth="1"/>
    <col min="7" max="7" width="21.6640625" bestFit="1" customWidth="1"/>
    <col min="8" max="8" width="39.83203125" bestFit="1" customWidth="1"/>
  </cols>
  <sheetData>
    <row r="1" spans="1:8" ht="21" x14ac:dyDescent="0.25">
      <c r="B1" s="17"/>
      <c r="C1" s="1" t="s">
        <v>0</v>
      </c>
      <c r="D1" s="2">
        <v>2207906</v>
      </c>
      <c r="E1" s="3"/>
      <c r="F1" s="3"/>
      <c r="H1" s="4"/>
    </row>
    <row r="2" spans="1:8" hidden="1" x14ac:dyDescent="0.2">
      <c r="E2" s="3"/>
      <c r="F2" s="3" t="s">
        <v>48</v>
      </c>
      <c r="H2" s="4"/>
    </row>
    <row r="3" spans="1:8" ht="88" x14ac:dyDescent="0.2">
      <c r="A3" s="5" t="s">
        <v>49</v>
      </c>
      <c r="B3" s="5" t="s">
        <v>26</v>
      </c>
      <c r="C3" s="5" t="s">
        <v>1</v>
      </c>
      <c r="D3" s="5" t="s">
        <v>2</v>
      </c>
      <c r="E3" s="6" t="s">
        <v>54</v>
      </c>
      <c r="F3" s="6" t="s">
        <v>3</v>
      </c>
      <c r="G3" s="7"/>
      <c r="H3" s="8" t="s">
        <v>4</v>
      </c>
    </row>
    <row r="4" spans="1:8" ht="21" x14ac:dyDescent="0.25">
      <c r="A4" s="28">
        <v>1</v>
      </c>
      <c r="B4" s="22" t="s">
        <v>27</v>
      </c>
      <c r="C4" s="9" t="str">
        <f>INDEX(CALCULATIONS!$C:$M,MATCH(Jenn!$A4,CALCULATIONS!$C:$C,0),MATCH(Jenn!C$3,CALCULATIONS!$C$1:$M$1,0))</f>
        <v>Family Empowerment - Year 2</v>
      </c>
      <c r="D4" s="29">
        <f>INDEX(CALCULATIONS!$C:$M,MATCH(Jenn!$A4,CALCULATIONS!$C:$C,0),MATCH(Jenn!D$3,CALCULATIONS!$C$1:$M$1,0))</f>
        <v>9059</v>
      </c>
      <c r="E4" s="23" t="s">
        <v>6</v>
      </c>
      <c r="F4" s="23">
        <v>2</v>
      </c>
      <c r="G4" s="11">
        <v>9</v>
      </c>
      <c r="H4" s="12"/>
    </row>
    <row r="5" spans="1:8" ht="21" x14ac:dyDescent="0.25">
      <c r="A5" s="28">
        <f t="shared" ref="A5:A20" si="0">A4+1</f>
        <v>2</v>
      </c>
      <c r="B5" s="22" t="s">
        <v>29</v>
      </c>
      <c r="C5" s="9" t="str">
        <f>INDEX(CALCULATIONS!$C:$M,MATCH(Jenn!$A5,CALCULATIONS!$C:$C,0),MATCH(Jenn!C$3,CALCULATIONS!$C$1:$M$1,0))</f>
        <v>Catch Basins/New Parking Lot</v>
      </c>
      <c r="D5" s="29">
        <f>INDEX(CALCULATIONS!$C:$M,MATCH(Jenn!$A5,CALCULATIONS!$C:$C,0),MATCH(Jenn!D$3,CALCULATIONS!$C$1:$M$1,0))</f>
        <v>190000</v>
      </c>
      <c r="E5" s="23" t="s">
        <v>6</v>
      </c>
      <c r="F5" s="23">
        <v>9</v>
      </c>
      <c r="G5" s="11"/>
      <c r="H5" s="12"/>
    </row>
    <row r="6" spans="1:8" ht="21" x14ac:dyDescent="0.25">
      <c r="A6" s="28">
        <f t="shared" si="0"/>
        <v>3</v>
      </c>
      <c r="B6" s="22" t="s">
        <v>29</v>
      </c>
      <c r="C6" s="9" t="str">
        <f>INDEX(CALCULATIONS!$C:$M,MATCH(Jenn!$A6,CALCULATIONS!$C:$C,0),MATCH(Jenn!C$3,CALCULATIONS!$C$1:$M$1,0))</f>
        <v>Equipment/Apparatus for new vehicles</v>
      </c>
      <c r="D6" s="29">
        <f>INDEX(CALCULATIONS!$C:$M,MATCH(Jenn!$A6,CALCULATIONS!$C:$C,0),MATCH(Jenn!D$3,CALCULATIONS!$C$1:$M$1,0))</f>
        <v>124444</v>
      </c>
      <c r="E6" s="23" t="s">
        <v>6</v>
      </c>
      <c r="F6" s="23">
        <v>10</v>
      </c>
      <c r="G6" s="11"/>
      <c r="H6" s="12"/>
    </row>
    <row r="7" spans="1:8" ht="21" x14ac:dyDescent="0.25">
      <c r="A7" s="28">
        <f t="shared" si="0"/>
        <v>4</v>
      </c>
      <c r="B7" s="22" t="s">
        <v>29</v>
      </c>
      <c r="C7" s="9" t="str">
        <f>INDEX(CALCULATIONS!$C:$M,MATCH(Jenn!$A7,CALCULATIONS!$C:$C,0),MATCH(Jenn!C$3,CALCULATIONS!$C$1:$M$1,0))</f>
        <v>800 mhz radio system upgrade</v>
      </c>
      <c r="D7" s="29">
        <f>INDEX(CALCULATIONS!$C:$M,MATCH(Jenn!$A7,CALCULATIONS!$C:$C,0),MATCH(Jenn!D$3,CALCULATIONS!$C$1:$M$1,0))</f>
        <v>36000</v>
      </c>
      <c r="E7" s="23" t="s">
        <v>6</v>
      </c>
      <c r="F7" s="23">
        <v>5</v>
      </c>
      <c r="G7" s="11"/>
      <c r="H7" s="12"/>
    </row>
    <row r="8" spans="1:8" ht="21" x14ac:dyDescent="0.25">
      <c r="A8" s="28">
        <f t="shared" si="0"/>
        <v>5</v>
      </c>
      <c r="B8" s="22" t="s">
        <v>30</v>
      </c>
      <c r="C8" s="9" t="str">
        <f>INDEX(CALCULATIONS!$C:$M,MATCH(Jenn!$A8,CALCULATIONS!$C:$C,0),MATCH(Jenn!C$3,CALCULATIONS!$C$1:$M$1,0))</f>
        <v>Town Hall Roof - Part 2</v>
      </c>
      <c r="D8" s="29">
        <f>INDEX(CALCULATIONS!$C:$M,MATCH(Jenn!$A8,CALCULATIONS!$C:$C,0),MATCH(Jenn!D$3,CALCULATIONS!$C$1:$M$1,0))</f>
        <v>321460</v>
      </c>
      <c r="E8" s="23" t="s">
        <v>6</v>
      </c>
      <c r="F8" s="23">
        <v>7</v>
      </c>
      <c r="G8" s="11"/>
      <c r="H8" s="12"/>
    </row>
    <row r="9" spans="1:8" ht="21" x14ac:dyDescent="0.25">
      <c r="A9" s="28">
        <f t="shared" si="0"/>
        <v>6</v>
      </c>
      <c r="B9" s="22" t="s">
        <v>30</v>
      </c>
      <c r="C9" s="9" t="str">
        <f>INDEX(CALCULATIONS!$C:$M,MATCH(Jenn!$A9,CALCULATIONS!$C:$C,0),MATCH(Jenn!C$3,CALCULATIONS!$C$1:$M$1,0))</f>
        <v>Town Hall HVAC/heatpumps - Part 3</v>
      </c>
      <c r="D9" s="29">
        <f>INDEX(CALCULATIONS!$C:$M,MATCH(Jenn!$A9,CALCULATIONS!$C:$C,0),MATCH(Jenn!D$3,CALCULATIONS!$C$1:$M$1,0))</f>
        <v>415000</v>
      </c>
      <c r="E9" s="23" t="s">
        <v>6</v>
      </c>
      <c r="F9" s="23">
        <v>8</v>
      </c>
      <c r="G9" s="11"/>
      <c r="H9" s="12"/>
    </row>
    <row r="10" spans="1:8" ht="21" x14ac:dyDescent="0.25">
      <c r="A10" s="28">
        <f t="shared" si="0"/>
        <v>7</v>
      </c>
      <c r="B10" s="22" t="s">
        <v>30</v>
      </c>
      <c r="C10" s="9" t="str">
        <f>INDEX(CALCULATIONS!$C:$M,MATCH(Jenn!$A10,CALCULATIONS!$C:$C,0),MATCH(Jenn!C$3,CALCULATIONS!$C$1:$M$1,0))</f>
        <v>Natural Gas Extension</v>
      </c>
      <c r="D10" s="29">
        <f>INDEX(CALCULATIONS!$C:$M,MATCH(Jenn!$A10,CALCULATIONS!$C:$C,0),MATCH(Jenn!D$3,CALCULATIONS!$C$1:$M$1,0))</f>
        <v>117000</v>
      </c>
      <c r="E10" s="23" t="s">
        <v>6</v>
      </c>
      <c r="F10" s="23">
        <v>13</v>
      </c>
      <c r="G10" s="11"/>
      <c r="H10" s="12"/>
    </row>
    <row r="11" spans="1:8" ht="21" x14ac:dyDescent="0.25">
      <c r="A11" s="28">
        <f t="shared" si="0"/>
        <v>8</v>
      </c>
      <c r="B11" s="22" t="s">
        <v>13</v>
      </c>
      <c r="C11" s="9" t="str">
        <f>INDEX(CALCULATIONS!$C:$M,MATCH(Jenn!$A11,CALCULATIONS!$C:$C,0),MATCH(Jenn!C$3,CALCULATIONS!$C$1:$M$1,0))</f>
        <v>Norton Park</v>
      </c>
      <c r="D11" s="29">
        <f>INDEX(CALCULATIONS!$C:$M,MATCH(Jenn!$A11,CALCULATIONS!$C:$C,0),MATCH(Jenn!D$3,CALCULATIONS!$C$1:$M$1,0))</f>
        <v>141061</v>
      </c>
      <c r="E11" s="23" t="s">
        <v>6</v>
      </c>
      <c r="F11" s="23">
        <v>12</v>
      </c>
      <c r="G11" s="11"/>
      <c r="H11" s="12"/>
    </row>
    <row r="12" spans="1:8" ht="21" x14ac:dyDescent="0.25">
      <c r="A12" s="28">
        <f t="shared" si="0"/>
        <v>9</v>
      </c>
      <c r="B12" s="22" t="s">
        <v>31</v>
      </c>
      <c r="C12" s="9" t="str">
        <f>INDEX(CALCULATIONS!$C:$M,MATCH(Jenn!$A12,CALCULATIONS!$C:$C,0),MATCH(Jenn!C$3,CALCULATIONS!$C$1:$M$1,0))</f>
        <v>Tennis Courts</v>
      </c>
      <c r="D12" s="29">
        <f>INDEX(CALCULATIONS!$C:$M,MATCH(Jenn!$A12,CALCULATIONS!$C:$C,0),MATCH(Jenn!D$3,CALCULATIONS!$C$1:$M$1,0))</f>
        <v>297500</v>
      </c>
      <c r="E12" s="23" t="s">
        <v>6</v>
      </c>
      <c r="F12" s="23">
        <v>15</v>
      </c>
      <c r="G12" s="11"/>
      <c r="H12" s="12"/>
    </row>
    <row r="13" spans="1:8" ht="21" x14ac:dyDescent="0.25">
      <c r="A13" s="28">
        <f t="shared" si="0"/>
        <v>10</v>
      </c>
      <c r="B13" s="22" t="s">
        <v>31</v>
      </c>
      <c r="C13" s="9" t="str">
        <f>INDEX(CALCULATIONS!$C:$M,MATCH(Jenn!$A13,CALCULATIONS!$C:$C,0),MATCH(Jenn!C$3,CALCULATIONS!$C$1:$M$1,0))</f>
        <v>Field Irrigation</v>
      </c>
      <c r="D13" s="29">
        <f>INDEX(CALCULATIONS!$C:$M,MATCH(Jenn!$A13,CALCULATIONS!$C:$C,0),MATCH(Jenn!D$3,CALCULATIONS!$C$1:$M$1,0))</f>
        <v>250724</v>
      </c>
      <c r="E13" s="23" t="s">
        <v>6</v>
      </c>
      <c r="F13" s="23">
        <v>11</v>
      </c>
      <c r="G13" s="11"/>
      <c r="H13" s="12"/>
    </row>
    <row r="14" spans="1:8" ht="21" x14ac:dyDescent="0.25">
      <c r="A14" s="28">
        <f t="shared" si="0"/>
        <v>11</v>
      </c>
      <c r="B14" s="22" t="s">
        <v>31</v>
      </c>
      <c r="C14" s="9" t="str">
        <f>INDEX(CALCULATIONS!$C:$M,MATCH(Jenn!$A14,CALCULATIONS!$C:$C,0),MATCH(Jenn!C$3,CALCULATIONS!$C$1:$M$1,0))</f>
        <v>New skatepark</v>
      </c>
      <c r="D14" s="29">
        <f>INDEX(CALCULATIONS!$C:$M,MATCH(Jenn!$A14,CALCULATIONS!$C:$C,0),MATCH(Jenn!D$3,CALCULATIONS!$C$1:$M$1,0))</f>
        <v>99000</v>
      </c>
      <c r="E14" s="23" t="s">
        <v>6</v>
      </c>
      <c r="F14" s="23">
        <v>7</v>
      </c>
      <c r="G14" s="11"/>
      <c r="H14" s="12"/>
    </row>
    <row r="15" spans="1:8" ht="21" x14ac:dyDescent="0.25">
      <c r="A15" s="28">
        <f t="shared" si="0"/>
        <v>12</v>
      </c>
      <c r="B15" s="22" t="s">
        <v>32</v>
      </c>
      <c r="C15" s="9" t="str">
        <f>INDEX(CALCULATIONS!$C:$M,MATCH(Jenn!$A15,CALCULATIONS!$C:$C,0),MATCH(Jenn!C$3,CALCULATIONS!$C$1:$M$1,0))</f>
        <v>Public Parking Lot</v>
      </c>
      <c r="D15" s="29">
        <f>INDEX(CALCULATIONS!$C:$M,MATCH(Jenn!$A15,CALCULATIONS!$C:$C,0),MATCH(Jenn!D$3,CALCULATIONS!$C$1:$M$1,0))</f>
        <v>150000</v>
      </c>
      <c r="E15" s="23" t="s">
        <v>6</v>
      </c>
      <c r="F15" s="23">
        <v>16</v>
      </c>
      <c r="G15" s="11"/>
      <c r="H15" s="12"/>
    </row>
    <row r="16" spans="1:8" ht="21" x14ac:dyDescent="0.25">
      <c r="A16" s="28">
        <f t="shared" si="0"/>
        <v>13</v>
      </c>
      <c r="B16" s="22" t="s">
        <v>32</v>
      </c>
      <c r="C16" s="9" t="str">
        <f>INDEX(CALCULATIONS!$C:$M,MATCH(Jenn!$A16,CALCULATIONS!$C:$C,0),MATCH(Jenn!C$3,CALCULATIONS!$C$1:$M$1,0))</f>
        <v>Sablitz Parking Lot</v>
      </c>
      <c r="D16" s="29">
        <f>INDEX(CALCULATIONS!$C:$M,MATCH(Jenn!$A16,CALCULATIONS!$C:$C,0),MATCH(Jenn!D$3,CALCULATIONS!$C$1:$M$1,0))</f>
        <v>53933</v>
      </c>
      <c r="E16" s="23" t="s">
        <v>6</v>
      </c>
      <c r="F16" s="23">
        <v>4</v>
      </c>
      <c r="G16" s="11"/>
      <c r="H16" s="12"/>
    </row>
    <row r="17" spans="1:8" ht="21" x14ac:dyDescent="0.25">
      <c r="A17" s="28">
        <f t="shared" si="0"/>
        <v>14</v>
      </c>
      <c r="B17" s="22" t="s">
        <v>33</v>
      </c>
      <c r="C17" s="9" t="str">
        <f>INDEX(CALCULATIONS!$C:$M,MATCH(Jenn!$A17,CALCULATIONS!$C:$C,0),MATCH(Jenn!C$3,CALCULATIONS!$C$1:$M$1,0))</f>
        <v>Police Expansion</v>
      </c>
      <c r="D17" s="29">
        <f>INDEX(CALCULATIONS!$C:$M,MATCH(Jenn!$A17,CALCULATIONS!$C:$C,0),MATCH(Jenn!D$3,CALCULATIONS!$C$1:$M$1,0))</f>
        <v>228000</v>
      </c>
      <c r="E17" s="23" t="s">
        <v>6</v>
      </c>
      <c r="F17" s="23">
        <v>6</v>
      </c>
      <c r="G17" s="11"/>
      <c r="H17" s="12"/>
    </row>
    <row r="18" spans="1:8" ht="21" x14ac:dyDescent="0.25">
      <c r="A18" s="28">
        <f t="shared" si="0"/>
        <v>15</v>
      </c>
      <c r="B18" s="22" t="s">
        <v>34</v>
      </c>
      <c r="C18" s="9" t="str">
        <f>INDEX(CALCULATIONS!$C:$M,MATCH(Jenn!$A18,CALCULATIONS!$C:$C,0),MATCH(Jenn!C$3,CALCULATIONS!$C$1:$M$1,0))</f>
        <v>70" Tower/Elmwood Heights</v>
      </c>
      <c r="D18" s="29">
        <f>INDEX(CALCULATIONS!$C:$M,MATCH(Jenn!$A18,CALCULATIONS!$C:$C,0),MATCH(Jenn!D$3,CALCULATIONS!$C$1:$M$1,0))</f>
        <v>390000</v>
      </c>
      <c r="E18" s="23" t="s">
        <v>6</v>
      </c>
      <c r="F18" s="23">
        <v>3</v>
      </c>
      <c r="G18" s="11"/>
      <c r="H18" s="12"/>
    </row>
    <row r="19" spans="1:8" ht="21" x14ac:dyDescent="0.25">
      <c r="A19" s="28">
        <f t="shared" si="0"/>
        <v>16</v>
      </c>
      <c r="B19" s="22" t="s">
        <v>35</v>
      </c>
      <c r="C19" s="9" t="str">
        <f>INDEX(CALCULATIONS!$C:$M,MATCH(Jenn!$A19,CALCULATIONS!$C:$C,0),MATCH(Jenn!C$3,CALCULATIONS!$C$1:$M$1,0))</f>
        <v>Grant program</v>
      </c>
      <c r="D19" s="29">
        <f>INDEX(CALCULATIONS!$C:$M,MATCH(Jenn!$A19,CALCULATIONS!$C:$C,0),MATCH(Jenn!D$3,CALCULATIONS!$C$1:$M$1,0))</f>
        <v>100600</v>
      </c>
      <c r="E19" s="23" t="s">
        <v>6</v>
      </c>
      <c r="F19" s="23">
        <v>1</v>
      </c>
      <c r="G19" s="11"/>
      <c r="H19" s="12"/>
    </row>
    <row r="20" spans="1:8" ht="21" x14ac:dyDescent="0.25">
      <c r="A20" s="28">
        <f t="shared" si="0"/>
        <v>17</v>
      </c>
      <c r="B20" s="22" t="s">
        <v>35</v>
      </c>
      <c r="C20" s="9" t="str">
        <f>INDEX(CALCULATIONS!$C:$M,MATCH(Jenn!$A20,CALCULATIONS!$C:$C,0),MATCH(Jenn!C$3,CALCULATIONS!$C$1:$M$1,0))</f>
        <v>New youth center</v>
      </c>
      <c r="D20" s="29">
        <f>INDEX(CALCULATIONS!$C:$M,MATCH(Jenn!$A20,CALCULATIONS!$C:$C,0),MATCH(Jenn!D$3,CALCULATIONS!$C$1:$M$1,0))</f>
        <v>500000</v>
      </c>
      <c r="E20" s="23" t="s">
        <v>22</v>
      </c>
      <c r="F20" s="23">
        <v>17</v>
      </c>
      <c r="G20" s="11"/>
      <c r="H20" s="12"/>
    </row>
    <row r="21" spans="1:8" ht="21" x14ac:dyDescent="0.25">
      <c r="A21" s="28"/>
      <c r="B21" s="22"/>
      <c r="C21" s="9"/>
      <c r="D21" s="29"/>
      <c r="E21" s="23"/>
      <c r="F21" s="23"/>
      <c r="G21" s="11"/>
      <c r="H21" s="12"/>
    </row>
    <row r="22" spans="1:8" ht="21" x14ac:dyDescent="0.25">
      <c r="A22" s="27"/>
      <c r="B22" s="17"/>
      <c r="C22" s="17"/>
      <c r="D22" s="20"/>
      <c r="E22" s="21"/>
      <c r="F22" s="21"/>
      <c r="G22" s="11"/>
      <c r="H22" s="12"/>
    </row>
    <row r="23" spans="1:8" ht="21" x14ac:dyDescent="0.25">
      <c r="E23" s="3"/>
      <c r="F23" s="3"/>
      <c r="G23" s="14" t="s">
        <v>23</v>
      </c>
      <c r="H23" s="15">
        <f>SUM(H4:H22)</f>
        <v>0</v>
      </c>
    </row>
    <row r="24" spans="1:8" ht="21" x14ac:dyDescent="0.25">
      <c r="E24" s="3"/>
      <c r="F24" s="3"/>
      <c r="G24" s="14" t="s">
        <v>24</v>
      </c>
      <c r="H24" s="16">
        <v>2207906</v>
      </c>
    </row>
    <row r="25" spans="1:8" ht="21" x14ac:dyDescent="0.25">
      <c r="E25" s="3"/>
      <c r="F25" s="3"/>
      <c r="G25" s="14" t="s">
        <v>25</v>
      </c>
      <c r="H25" s="16">
        <f>H24-H23</f>
        <v>2207906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F1EB0-BF05-D34E-8B8B-165EC2241207}">
  <sheetPr>
    <tabColor theme="5"/>
  </sheetPr>
  <dimension ref="A1:H25"/>
  <sheetViews>
    <sheetView zoomScale="140" zoomScaleNormal="140" workbookViewId="0">
      <selection activeCell="E3" sqref="E3"/>
    </sheetView>
  </sheetViews>
  <sheetFormatPr baseColWidth="10" defaultColWidth="11.5" defaultRowHeight="16" x14ac:dyDescent="0.2"/>
  <cols>
    <col min="1" max="1" width="7.6640625" bestFit="1" customWidth="1"/>
    <col min="2" max="2" width="27" bestFit="1" customWidth="1"/>
    <col min="3" max="3" width="44.83203125" bestFit="1" customWidth="1"/>
    <col min="4" max="4" width="19.33203125" bestFit="1" customWidth="1"/>
    <col min="5" max="5" width="32.5" style="3" bestFit="1" customWidth="1"/>
    <col min="6" max="6" width="28.83203125" style="3" bestFit="1" customWidth="1"/>
    <col min="7" max="7" width="21.6640625" bestFit="1" customWidth="1"/>
    <col min="8" max="8" width="39.83203125" style="4" bestFit="1" customWidth="1"/>
  </cols>
  <sheetData>
    <row r="1" spans="1:8" ht="21" x14ac:dyDescent="0.25">
      <c r="B1" s="17"/>
      <c r="C1" s="1" t="s">
        <v>0</v>
      </c>
      <c r="D1" s="2">
        <v>2207906</v>
      </c>
    </row>
    <row r="2" spans="1:8" hidden="1" x14ac:dyDescent="0.2">
      <c r="F2" s="3" t="s">
        <v>48</v>
      </c>
    </row>
    <row r="3" spans="1:8" ht="66" x14ac:dyDescent="0.2">
      <c r="A3" s="5" t="s">
        <v>49</v>
      </c>
      <c r="B3" s="5" t="s">
        <v>26</v>
      </c>
      <c r="C3" s="5" t="s">
        <v>1</v>
      </c>
      <c r="D3" s="5" t="s">
        <v>2</v>
      </c>
      <c r="E3" s="6" t="s">
        <v>54</v>
      </c>
      <c r="F3" s="6" t="s">
        <v>3</v>
      </c>
      <c r="G3" s="7"/>
      <c r="H3" s="8" t="s">
        <v>4</v>
      </c>
    </row>
    <row r="4" spans="1:8" ht="21" x14ac:dyDescent="0.25">
      <c r="A4" s="28">
        <v>1</v>
      </c>
      <c r="B4" s="22" t="s">
        <v>27</v>
      </c>
      <c r="C4" s="9" t="str">
        <f>INDEX(CALCULATIONS!$C:$M,MATCH(Jack!$A4,CALCULATIONS!$C:$C,0),MATCH(Jack!C$3,CALCULATIONS!$C$1:$M$1,0))</f>
        <v>Family Empowerment - Year 2</v>
      </c>
      <c r="D4" s="29">
        <f>INDEX(CALCULATIONS!$C:$M,MATCH(Jack!$A4,CALCULATIONS!$C:$C,0),MATCH(Jack!D$3,CALCULATIONS!$C$1:$M$1,0))</f>
        <v>9059</v>
      </c>
      <c r="E4" s="23" t="s">
        <v>37</v>
      </c>
      <c r="F4" s="23">
        <v>7</v>
      </c>
      <c r="G4" s="11"/>
      <c r="H4" s="10">
        <v>9059</v>
      </c>
    </row>
    <row r="5" spans="1:8" ht="21" x14ac:dyDescent="0.25">
      <c r="A5" s="28">
        <f t="shared" ref="A5:A20" si="0">A4+1</f>
        <v>2</v>
      </c>
      <c r="B5" s="22" t="s">
        <v>29</v>
      </c>
      <c r="C5" s="9" t="str">
        <f>INDEX(CALCULATIONS!$C:$M,MATCH(Jack!$A5,CALCULATIONS!$C:$C,0),MATCH(Jack!C$3,CALCULATIONS!$C$1:$M$1,0))</f>
        <v>Catch Basins/New Parking Lot</v>
      </c>
      <c r="D5" s="29">
        <f>INDEX(CALCULATIONS!$C:$M,MATCH(Jack!$A5,CALCULATIONS!$C:$C,0),MATCH(Jack!D$3,CALCULATIONS!$C$1:$M$1,0))</f>
        <v>190000</v>
      </c>
      <c r="E5" s="23" t="s">
        <v>37</v>
      </c>
      <c r="F5" s="23">
        <v>8</v>
      </c>
      <c r="G5" s="11"/>
      <c r="H5" s="13">
        <v>190000</v>
      </c>
    </row>
    <row r="6" spans="1:8" ht="21" x14ac:dyDescent="0.25">
      <c r="A6" s="28">
        <f t="shared" si="0"/>
        <v>3</v>
      </c>
      <c r="B6" s="22" t="s">
        <v>29</v>
      </c>
      <c r="C6" s="9" t="str">
        <f>INDEX(CALCULATIONS!$C:$M,MATCH(Jack!$A6,CALCULATIONS!$C:$C,0),MATCH(Jack!C$3,CALCULATIONS!$C$1:$M$1,0))</f>
        <v>Equipment/Apparatus for new vehicles</v>
      </c>
      <c r="D6" s="29">
        <f>INDEX(CALCULATIONS!$C:$M,MATCH(Jack!$A6,CALCULATIONS!$C:$C,0),MATCH(Jack!D$3,CALCULATIONS!$C$1:$M$1,0))</f>
        <v>124444</v>
      </c>
      <c r="E6" s="23" t="s">
        <v>37</v>
      </c>
      <c r="F6" s="23">
        <v>4</v>
      </c>
      <c r="G6" s="11"/>
      <c r="H6" s="13">
        <v>124444</v>
      </c>
    </row>
    <row r="7" spans="1:8" ht="21" x14ac:dyDescent="0.25">
      <c r="A7" s="28">
        <f t="shared" si="0"/>
        <v>4</v>
      </c>
      <c r="B7" s="22" t="s">
        <v>29</v>
      </c>
      <c r="C7" s="9" t="str">
        <f>INDEX(CALCULATIONS!$C:$M,MATCH(Jack!$A7,CALCULATIONS!$C:$C,0),MATCH(Jack!C$3,CALCULATIONS!$C$1:$M$1,0))</f>
        <v>800 mhz radio system upgrade</v>
      </c>
      <c r="D7" s="29">
        <f>INDEX(CALCULATIONS!$C:$M,MATCH(Jack!$A7,CALCULATIONS!$C:$C,0),MATCH(Jack!D$3,CALCULATIONS!$C$1:$M$1,0))</f>
        <v>36000</v>
      </c>
      <c r="E7" s="23" t="s">
        <v>37</v>
      </c>
      <c r="F7" s="23">
        <v>3</v>
      </c>
      <c r="G7" s="11"/>
      <c r="H7" s="13">
        <v>36000</v>
      </c>
    </row>
    <row r="8" spans="1:8" ht="21" x14ac:dyDescent="0.25">
      <c r="A8" s="28">
        <f t="shared" si="0"/>
        <v>5</v>
      </c>
      <c r="B8" s="22" t="s">
        <v>30</v>
      </c>
      <c r="C8" s="9" t="str">
        <f>INDEX(CALCULATIONS!$C:$M,MATCH(Jack!$A8,CALCULATIONS!$C:$C,0),MATCH(Jack!C$3,CALCULATIONS!$C$1:$M$1,0))</f>
        <v>Town Hall Roof - Part 2</v>
      </c>
      <c r="D8" s="29">
        <f>INDEX(CALCULATIONS!$C:$M,MATCH(Jack!$A8,CALCULATIONS!$C:$C,0),MATCH(Jack!D$3,CALCULATIONS!$C$1:$M$1,0))</f>
        <v>321460</v>
      </c>
      <c r="E8" s="23" t="s">
        <v>37</v>
      </c>
      <c r="F8" s="23">
        <v>1</v>
      </c>
      <c r="G8" s="11"/>
      <c r="H8" s="13">
        <v>321460</v>
      </c>
    </row>
    <row r="9" spans="1:8" ht="21" x14ac:dyDescent="0.25">
      <c r="A9" s="28">
        <f t="shared" si="0"/>
        <v>6</v>
      </c>
      <c r="B9" s="22" t="s">
        <v>30</v>
      </c>
      <c r="C9" s="9" t="str">
        <f>INDEX(CALCULATIONS!$C:$M,MATCH(Jack!$A9,CALCULATIONS!$C:$C,0),MATCH(Jack!C$3,CALCULATIONS!$C$1:$M$1,0))</f>
        <v>Town Hall HVAC/heatpumps - Part 3</v>
      </c>
      <c r="D9" s="29">
        <f>INDEX(CALCULATIONS!$C:$M,MATCH(Jack!$A9,CALCULATIONS!$C:$C,0),MATCH(Jack!D$3,CALCULATIONS!$C$1:$M$1,0))</f>
        <v>415000</v>
      </c>
      <c r="E9" s="23" t="s">
        <v>37</v>
      </c>
      <c r="F9" s="23">
        <v>2</v>
      </c>
      <c r="G9" s="11"/>
      <c r="H9" s="13">
        <v>415000</v>
      </c>
    </row>
    <row r="10" spans="1:8" ht="21" x14ac:dyDescent="0.25">
      <c r="A10" s="28">
        <f t="shared" si="0"/>
        <v>7</v>
      </c>
      <c r="B10" s="22" t="s">
        <v>30</v>
      </c>
      <c r="C10" s="9" t="str">
        <f>INDEX(CALCULATIONS!$C:$M,MATCH(Jack!$A10,CALCULATIONS!$C:$C,0),MATCH(Jack!C$3,CALCULATIONS!$C$1:$M$1,0))</f>
        <v>Natural Gas Extension</v>
      </c>
      <c r="D10" s="29">
        <f>INDEX(CALCULATIONS!$C:$M,MATCH(Jack!$A10,CALCULATIONS!$C:$C,0),MATCH(Jack!D$3,CALCULATIONS!$C$1:$M$1,0))</f>
        <v>117000</v>
      </c>
      <c r="E10" s="23" t="s">
        <v>37</v>
      </c>
      <c r="F10" s="23">
        <v>9</v>
      </c>
      <c r="G10" s="11"/>
      <c r="H10" s="13">
        <v>117000</v>
      </c>
    </row>
    <row r="11" spans="1:8" ht="21" x14ac:dyDescent="0.25">
      <c r="A11" s="28">
        <f t="shared" si="0"/>
        <v>8</v>
      </c>
      <c r="B11" s="22" t="s">
        <v>13</v>
      </c>
      <c r="C11" s="9" t="str">
        <f>INDEX(CALCULATIONS!$C:$M,MATCH(Jack!$A11,CALCULATIONS!$C:$C,0),MATCH(Jack!C$3,CALCULATIONS!$C$1:$M$1,0))</f>
        <v>Norton Park</v>
      </c>
      <c r="D11" s="29">
        <f>INDEX(CALCULATIONS!$C:$M,MATCH(Jack!$A11,CALCULATIONS!$C:$C,0),MATCH(Jack!D$3,CALCULATIONS!$C$1:$M$1,0))</f>
        <v>141061</v>
      </c>
      <c r="E11" s="23" t="s">
        <v>37</v>
      </c>
      <c r="F11" s="23">
        <v>15</v>
      </c>
      <c r="G11" s="11"/>
      <c r="H11" s="12"/>
    </row>
    <row r="12" spans="1:8" ht="21" x14ac:dyDescent="0.25">
      <c r="A12" s="28">
        <f t="shared" si="0"/>
        <v>9</v>
      </c>
      <c r="B12" s="22" t="s">
        <v>31</v>
      </c>
      <c r="C12" s="9" t="str">
        <f>INDEX(CALCULATIONS!$C:$M,MATCH(Jack!$A12,CALCULATIONS!$C:$C,0),MATCH(Jack!C$3,CALCULATIONS!$C$1:$M$1,0))</f>
        <v>Tennis Courts</v>
      </c>
      <c r="D12" s="29">
        <f>INDEX(CALCULATIONS!$C:$M,MATCH(Jack!$A12,CALCULATIONS!$C:$C,0),MATCH(Jack!D$3,CALCULATIONS!$C$1:$M$1,0))</f>
        <v>297500</v>
      </c>
      <c r="E12" s="23" t="s">
        <v>37</v>
      </c>
      <c r="F12" s="23">
        <v>13</v>
      </c>
      <c r="G12" s="11"/>
      <c r="H12" s="12"/>
    </row>
    <row r="13" spans="1:8" ht="21" x14ac:dyDescent="0.25">
      <c r="A13" s="28">
        <f t="shared" si="0"/>
        <v>10</v>
      </c>
      <c r="B13" s="22" t="s">
        <v>31</v>
      </c>
      <c r="C13" s="9" t="str">
        <f>INDEX(CALCULATIONS!$C:$M,MATCH(Jack!$A13,CALCULATIONS!$C:$C,0),MATCH(Jack!C$3,CALCULATIONS!$C$1:$M$1,0))</f>
        <v>Field Irrigation</v>
      </c>
      <c r="D13" s="29">
        <f>INDEX(CALCULATIONS!$C:$M,MATCH(Jack!$A13,CALCULATIONS!$C:$C,0),MATCH(Jack!D$3,CALCULATIONS!$C$1:$M$1,0))</f>
        <v>250724</v>
      </c>
      <c r="E13" s="23" t="s">
        <v>37</v>
      </c>
      <c r="F13" s="23">
        <v>14</v>
      </c>
      <c r="G13" s="11"/>
      <c r="H13" s="12"/>
    </row>
    <row r="14" spans="1:8" ht="21" x14ac:dyDescent="0.25">
      <c r="A14" s="28">
        <f t="shared" si="0"/>
        <v>11</v>
      </c>
      <c r="B14" s="22" t="s">
        <v>31</v>
      </c>
      <c r="C14" s="9" t="str">
        <f>INDEX(CALCULATIONS!$C:$M,MATCH(Jack!$A14,CALCULATIONS!$C:$C,0),MATCH(Jack!C$3,CALCULATIONS!$C$1:$M$1,0))</f>
        <v>New skatepark</v>
      </c>
      <c r="D14" s="29">
        <f>INDEX(CALCULATIONS!$C:$M,MATCH(Jack!$A14,CALCULATIONS!$C:$C,0),MATCH(Jack!D$3,CALCULATIONS!$C$1:$M$1,0))</f>
        <v>99000</v>
      </c>
      <c r="E14" s="23" t="s">
        <v>37</v>
      </c>
      <c r="F14" s="23">
        <v>16</v>
      </c>
      <c r="G14" s="11"/>
      <c r="H14" s="12"/>
    </row>
    <row r="15" spans="1:8" ht="21" x14ac:dyDescent="0.25">
      <c r="A15" s="28">
        <f t="shared" si="0"/>
        <v>12</v>
      </c>
      <c r="B15" s="22" t="s">
        <v>32</v>
      </c>
      <c r="C15" s="9" t="str">
        <f>INDEX(CALCULATIONS!$C:$M,MATCH(Jack!$A15,CALCULATIONS!$C:$C,0),MATCH(Jack!C$3,CALCULATIONS!$C$1:$M$1,0))</f>
        <v>Public Parking Lot</v>
      </c>
      <c r="D15" s="29">
        <f>INDEX(CALCULATIONS!$C:$M,MATCH(Jack!$A15,CALCULATIONS!$C:$C,0),MATCH(Jack!D$3,CALCULATIONS!$C$1:$M$1,0))</f>
        <v>150000</v>
      </c>
      <c r="E15" s="23" t="s">
        <v>37</v>
      </c>
      <c r="F15" s="23">
        <v>5</v>
      </c>
      <c r="G15" s="11"/>
      <c r="H15" s="13">
        <v>150000</v>
      </c>
    </row>
    <row r="16" spans="1:8" ht="21" x14ac:dyDescent="0.25">
      <c r="A16" s="28">
        <f t="shared" si="0"/>
        <v>13</v>
      </c>
      <c r="B16" s="22" t="s">
        <v>32</v>
      </c>
      <c r="C16" s="9" t="str">
        <f>INDEX(CALCULATIONS!$C:$M,MATCH(Jack!$A16,CALCULATIONS!$C:$C,0),MATCH(Jack!C$3,CALCULATIONS!$C$1:$M$1,0))</f>
        <v>Sablitz Parking Lot</v>
      </c>
      <c r="D16" s="29">
        <f>INDEX(CALCULATIONS!$C:$M,MATCH(Jack!$A16,CALCULATIONS!$C:$C,0),MATCH(Jack!D$3,CALCULATIONS!$C$1:$M$1,0))</f>
        <v>53933</v>
      </c>
      <c r="E16" s="23" t="s">
        <v>37</v>
      </c>
      <c r="F16" s="23">
        <v>17</v>
      </c>
      <c r="G16" s="11"/>
      <c r="H16" s="12"/>
    </row>
    <row r="17" spans="1:8" ht="21" x14ac:dyDescent="0.25">
      <c r="A17" s="28">
        <f t="shared" si="0"/>
        <v>14</v>
      </c>
      <c r="B17" s="22" t="s">
        <v>33</v>
      </c>
      <c r="C17" s="9" t="str">
        <f>INDEX(CALCULATIONS!$C:$M,MATCH(Jack!$A17,CALCULATIONS!$C:$C,0),MATCH(Jack!C$3,CALCULATIONS!$C$1:$M$1,0))</f>
        <v>Police Expansion</v>
      </c>
      <c r="D17" s="29">
        <f>INDEX(CALCULATIONS!$C:$M,MATCH(Jack!$A17,CALCULATIONS!$C:$C,0),MATCH(Jack!D$3,CALCULATIONS!$C$1:$M$1,0))</f>
        <v>228000</v>
      </c>
      <c r="E17" s="23" t="s">
        <v>37</v>
      </c>
      <c r="F17" s="23">
        <v>10</v>
      </c>
      <c r="G17" s="11"/>
      <c r="H17" s="13">
        <v>228000</v>
      </c>
    </row>
    <row r="18" spans="1:8" ht="21" x14ac:dyDescent="0.25">
      <c r="A18" s="28">
        <f t="shared" si="0"/>
        <v>15</v>
      </c>
      <c r="B18" s="22" t="s">
        <v>34</v>
      </c>
      <c r="C18" s="9" t="str">
        <f>INDEX(CALCULATIONS!$C:$M,MATCH(Jack!$A18,CALCULATIONS!$C:$C,0),MATCH(Jack!C$3,CALCULATIONS!$C$1:$M$1,0))</f>
        <v>70" Tower/Elmwood Heights</v>
      </c>
      <c r="D18" s="29">
        <f>INDEX(CALCULATIONS!$C:$M,MATCH(Jack!$A18,CALCULATIONS!$C:$C,0),MATCH(Jack!D$3,CALCULATIONS!$C$1:$M$1,0))</f>
        <v>390000</v>
      </c>
      <c r="E18" s="23" t="s">
        <v>37</v>
      </c>
      <c r="F18" s="23">
        <v>6</v>
      </c>
      <c r="G18" s="11"/>
      <c r="H18" s="13">
        <v>390000</v>
      </c>
    </row>
    <row r="19" spans="1:8" ht="21" x14ac:dyDescent="0.25">
      <c r="A19" s="28">
        <f t="shared" si="0"/>
        <v>16</v>
      </c>
      <c r="B19" s="22" t="s">
        <v>35</v>
      </c>
      <c r="C19" s="9" t="str">
        <f>INDEX(CALCULATIONS!$C:$M,MATCH(Jack!$A19,CALCULATIONS!$C:$C,0),MATCH(Jack!C$3,CALCULATIONS!$C$1:$M$1,0))</f>
        <v>Grant program</v>
      </c>
      <c r="D19" s="29">
        <f>INDEX(CALCULATIONS!$C:$M,MATCH(Jack!$A19,CALCULATIONS!$C:$C,0),MATCH(Jack!D$3,CALCULATIONS!$C$1:$M$1,0))</f>
        <v>100600</v>
      </c>
      <c r="E19" s="23" t="s">
        <v>37</v>
      </c>
      <c r="F19" s="23">
        <v>11</v>
      </c>
      <c r="G19" s="11"/>
      <c r="H19" s="13">
        <v>100600</v>
      </c>
    </row>
    <row r="20" spans="1:8" ht="21" x14ac:dyDescent="0.25">
      <c r="A20" s="28">
        <f t="shared" si="0"/>
        <v>17</v>
      </c>
      <c r="B20" s="22" t="s">
        <v>35</v>
      </c>
      <c r="C20" s="9" t="str">
        <f>INDEX(CALCULATIONS!$C:$M,MATCH(Jack!$A20,CALCULATIONS!$C:$C,0),MATCH(Jack!C$3,CALCULATIONS!$C$1:$M$1,0))</f>
        <v>New youth center</v>
      </c>
      <c r="D20" s="29">
        <f>INDEX(CALCULATIONS!$C:$M,MATCH(Jack!$A20,CALCULATIONS!$C:$C,0),MATCH(Jack!D$3,CALCULATIONS!$C$1:$M$1,0))</f>
        <v>500000</v>
      </c>
      <c r="E20" s="23" t="s">
        <v>37</v>
      </c>
      <c r="F20" s="23">
        <v>12</v>
      </c>
      <c r="G20" s="11"/>
      <c r="H20" s="12"/>
    </row>
    <row r="21" spans="1:8" ht="21" x14ac:dyDescent="0.25">
      <c r="A21" s="28"/>
      <c r="B21" s="22"/>
      <c r="C21" s="9"/>
      <c r="D21" s="29"/>
      <c r="E21" s="23"/>
      <c r="F21" s="23"/>
      <c r="G21" s="11"/>
      <c r="H21" s="12"/>
    </row>
    <row r="22" spans="1:8" ht="21" x14ac:dyDescent="0.25">
      <c r="A22" s="27"/>
      <c r="B22" s="17"/>
      <c r="C22" s="17"/>
      <c r="D22" s="20"/>
      <c r="E22" s="21"/>
      <c r="F22" s="21"/>
      <c r="G22" s="11"/>
      <c r="H22" s="12"/>
    </row>
    <row r="23" spans="1:8" ht="21" x14ac:dyDescent="0.25">
      <c r="G23" s="14" t="s">
        <v>23</v>
      </c>
      <c r="H23" s="15">
        <f>SUM(H4:H22)</f>
        <v>2081563</v>
      </c>
    </row>
    <row r="24" spans="1:8" ht="21" x14ac:dyDescent="0.25">
      <c r="G24" s="14" t="s">
        <v>24</v>
      </c>
      <c r="H24" s="16">
        <v>2207906</v>
      </c>
    </row>
    <row r="25" spans="1:8" ht="21" x14ac:dyDescent="0.25">
      <c r="G25" s="14" t="s">
        <v>25</v>
      </c>
      <c r="H25" s="16">
        <f>H24-H23</f>
        <v>126343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95CA8-3E93-7241-822D-48763CD721C7}">
  <sheetPr>
    <tabColor theme="5"/>
  </sheetPr>
  <dimension ref="A1:H25"/>
  <sheetViews>
    <sheetView zoomScale="140" zoomScaleNormal="140" workbookViewId="0">
      <selection activeCell="F14" sqref="F14"/>
    </sheetView>
  </sheetViews>
  <sheetFormatPr baseColWidth="10" defaultColWidth="11" defaultRowHeight="16" x14ac:dyDescent="0.2"/>
  <cols>
    <col min="1" max="1" width="7.6640625" bestFit="1" customWidth="1"/>
    <col min="2" max="2" width="27" bestFit="1" customWidth="1"/>
    <col min="3" max="3" width="44.83203125" bestFit="1" customWidth="1"/>
    <col min="4" max="4" width="19.33203125" bestFit="1" customWidth="1"/>
    <col min="5" max="5" width="21.33203125" bestFit="1" customWidth="1"/>
    <col min="6" max="6" width="28" bestFit="1" customWidth="1"/>
    <col min="7" max="7" width="21.6640625" bestFit="1" customWidth="1"/>
    <col min="8" max="8" width="39.83203125" bestFit="1" customWidth="1"/>
  </cols>
  <sheetData>
    <row r="1" spans="1:8" ht="21" x14ac:dyDescent="0.25">
      <c r="B1" s="17"/>
      <c r="C1" s="1" t="s">
        <v>0</v>
      </c>
      <c r="D1" s="2">
        <v>2207906</v>
      </c>
      <c r="E1" s="3"/>
      <c r="F1" s="3"/>
      <c r="H1" s="4"/>
    </row>
    <row r="2" spans="1:8" hidden="1" x14ac:dyDescent="0.2">
      <c r="E2" s="3"/>
      <c r="F2" s="3" t="s">
        <v>48</v>
      </c>
      <c r="H2" s="4"/>
    </row>
    <row r="3" spans="1:8" ht="88" x14ac:dyDescent="0.2">
      <c r="A3" s="5" t="s">
        <v>49</v>
      </c>
      <c r="B3" s="5" t="s">
        <v>26</v>
      </c>
      <c r="C3" s="5" t="s">
        <v>1</v>
      </c>
      <c r="D3" s="5" t="s">
        <v>2</v>
      </c>
      <c r="E3" s="6" t="s">
        <v>54</v>
      </c>
      <c r="F3" s="6" t="s">
        <v>3</v>
      </c>
      <c r="G3" s="7"/>
      <c r="H3" s="8" t="s">
        <v>4</v>
      </c>
    </row>
    <row r="4" spans="1:8" ht="21" x14ac:dyDescent="0.25">
      <c r="A4" s="28">
        <v>1</v>
      </c>
      <c r="B4" s="22" t="s">
        <v>27</v>
      </c>
      <c r="C4" s="9" t="str">
        <f>INDEX(CALCULATIONS!$C:$M,MATCH(Marge!$A4,CALCULATIONS!$C:$C,0),MATCH(Marge!C$3,CALCULATIONS!$C$1:$M$1,0))</f>
        <v>Family Empowerment - Year 2</v>
      </c>
      <c r="D4" s="29">
        <f>INDEX(CALCULATIONS!$C:$M,MATCH(Marge!$A4,CALCULATIONS!$C:$C,0),MATCH(Marge!D$3,CALCULATIONS!$C$1:$M$1,0))</f>
        <v>9059</v>
      </c>
      <c r="E4" s="23" t="s">
        <v>6</v>
      </c>
      <c r="F4" s="23">
        <v>8</v>
      </c>
      <c r="G4" s="11">
        <v>9</v>
      </c>
      <c r="H4" s="12"/>
    </row>
    <row r="5" spans="1:8" ht="21" x14ac:dyDescent="0.25">
      <c r="A5" s="28">
        <f t="shared" ref="A5:A20" si="0">A4+1</f>
        <v>2</v>
      </c>
      <c r="B5" s="22" t="s">
        <v>29</v>
      </c>
      <c r="C5" s="9" t="str">
        <f>INDEX(CALCULATIONS!$C:$M,MATCH(Marge!$A5,CALCULATIONS!$C:$C,0),MATCH(Marge!C$3,CALCULATIONS!$C$1:$M$1,0))</f>
        <v>Catch Basins/New Parking Lot</v>
      </c>
      <c r="D5" s="29">
        <f>INDEX(CALCULATIONS!$C:$M,MATCH(Marge!$A5,CALCULATIONS!$C:$C,0),MATCH(Marge!D$3,CALCULATIONS!$C$1:$M$1,0))</f>
        <v>190000</v>
      </c>
      <c r="E5" s="23" t="s">
        <v>6</v>
      </c>
      <c r="F5" s="23">
        <v>6</v>
      </c>
      <c r="G5" s="11"/>
      <c r="H5" s="12"/>
    </row>
    <row r="6" spans="1:8" ht="21" x14ac:dyDescent="0.25">
      <c r="A6" s="28">
        <f t="shared" si="0"/>
        <v>3</v>
      </c>
      <c r="B6" s="22" t="s">
        <v>29</v>
      </c>
      <c r="C6" s="9" t="str">
        <f>INDEX(CALCULATIONS!$C:$M,MATCH(Marge!$A6,CALCULATIONS!$C:$C,0),MATCH(Marge!C$3,CALCULATIONS!$C$1:$M$1,0))</f>
        <v>Equipment/Apparatus for new vehicles</v>
      </c>
      <c r="D6" s="29">
        <f>INDEX(CALCULATIONS!$C:$M,MATCH(Marge!$A6,CALCULATIONS!$C:$C,0),MATCH(Marge!D$3,CALCULATIONS!$C$1:$M$1,0))</f>
        <v>124444</v>
      </c>
      <c r="E6" s="23" t="s">
        <v>6</v>
      </c>
      <c r="F6" s="23">
        <v>10</v>
      </c>
      <c r="G6" s="11"/>
      <c r="H6" s="12"/>
    </row>
    <row r="7" spans="1:8" ht="21" x14ac:dyDescent="0.25">
      <c r="A7" s="28">
        <f t="shared" si="0"/>
        <v>4</v>
      </c>
      <c r="B7" s="22" t="s">
        <v>29</v>
      </c>
      <c r="C7" s="9" t="str">
        <f>INDEX(CALCULATIONS!$C:$M,MATCH(Marge!$A7,CALCULATIONS!$C:$C,0),MATCH(Marge!C$3,CALCULATIONS!$C$1:$M$1,0))</f>
        <v>800 mhz radio system upgrade</v>
      </c>
      <c r="D7" s="29">
        <f>INDEX(CALCULATIONS!$C:$M,MATCH(Marge!$A7,CALCULATIONS!$C:$C,0),MATCH(Marge!D$3,CALCULATIONS!$C$1:$M$1,0))</f>
        <v>36000</v>
      </c>
      <c r="E7" s="23" t="s">
        <v>6</v>
      </c>
      <c r="F7" s="23">
        <v>11</v>
      </c>
      <c r="G7" s="11"/>
      <c r="H7" s="12"/>
    </row>
    <row r="8" spans="1:8" ht="21" x14ac:dyDescent="0.25">
      <c r="A8" s="28">
        <f t="shared" si="0"/>
        <v>5</v>
      </c>
      <c r="B8" s="22" t="s">
        <v>30</v>
      </c>
      <c r="C8" s="9" t="str">
        <f>INDEX(CALCULATIONS!$C:$M,MATCH(Marge!$A8,CALCULATIONS!$C:$C,0),MATCH(Marge!C$3,CALCULATIONS!$C$1:$M$1,0))</f>
        <v>Town Hall Roof - Part 2</v>
      </c>
      <c r="D8" s="29">
        <f>INDEX(CALCULATIONS!$C:$M,MATCH(Marge!$A8,CALCULATIONS!$C:$C,0),MATCH(Marge!D$3,CALCULATIONS!$C$1:$M$1,0))</f>
        <v>321460</v>
      </c>
      <c r="E8" s="23" t="s">
        <v>6</v>
      </c>
      <c r="F8" s="23">
        <v>1</v>
      </c>
      <c r="G8" s="11"/>
      <c r="H8" s="12"/>
    </row>
    <row r="9" spans="1:8" ht="21" x14ac:dyDescent="0.25">
      <c r="A9" s="28">
        <f t="shared" si="0"/>
        <v>6</v>
      </c>
      <c r="B9" s="22" t="s">
        <v>30</v>
      </c>
      <c r="C9" s="9" t="str">
        <f>INDEX(CALCULATIONS!$C:$M,MATCH(Marge!$A9,CALCULATIONS!$C:$C,0),MATCH(Marge!C$3,CALCULATIONS!$C$1:$M$1,0))</f>
        <v>Town Hall HVAC/heatpumps - Part 3</v>
      </c>
      <c r="D9" s="29">
        <f>INDEX(CALCULATIONS!$C:$M,MATCH(Marge!$A9,CALCULATIONS!$C:$C,0),MATCH(Marge!D$3,CALCULATIONS!$C$1:$M$1,0))</f>
        <v>415000</v>
      </c>
      <c r="E9" s="23" t="s">
        <v>6</v>
      </c>
      <c r="F9" s="23">
        <v>2</v>
      </c>
      <c r="G9" s="11"/>
      <c r="H9" s="12"/>
    </row>
    <row r="10" spans="1:8" ht="21" x14ac:dyDescent="0.25">
      <c r="A10" s="28">
        <f t="shared" si="0"/>
        <v>7</v>
      </c>
      <c r="B10" s="22" t="s">
        <v>30</v>
      </c>
      <c r="C10" s="9" t="str">
        <f>INDEX(CALCULATIONS!$C:$M,MATCH(Marge!$A10,CALCULATIONS!$C:$C,0),MATCH(Marge!C$3,CALCULATIONS!$C$1:$M$1,0))</f>
        <v>Natural Gas Extension</v>
      </c>
      <c r="D10" s="29">
        <f>INDEX(CALCULATIONS!$C:$M,MATCH(Marge!$A10,CALCULATIONS!$C:$C,0),MATCH(Marge!D$3,CALCULATIONS!$C$1:$M$1,0))</f>
        <v>117000</v>
      </c>
      <c r="E10" s="23" t="s">
        <v>6</v>
      </c>
      <c r="F10" s="23">
        <v>14</v>
      </c>
      <c r="G10" s="11"/>
      <c r="H10" s="12"/>
    </row>
    <row r="11" spans="1:8" ht="21" x14ac:dyDescent="0.25">
      <c r="A11" s="28">
        <f t="shared" si="0"/>
        <v>8</v>
      </c>
      <c r="B11" s="22" t="s">
        <v>13</v>
      </c>
      <c r="C11" s="9" t="str">
        <f>INDEX(CALCULATIONS!$C:$M,MATCH(Marge!$A11,CALCULATIONS!$C:$C,0),MATCH(Marge!C$3,CALCULATIONS!$C$1:$M$1,0))</f>
        <v>Norton Park</v>
      </c>
      <c r="D11" s="29">
        <f>INDEX(CALCULATIONS!$C:$M,MATCH(Marge!$A11,CALCULATIONS!$C:$C,0),MATCH(Marge!D$3,CALCULATIONS!$C$1:$M$1,0))</f>
        <v>141061</v>
      </c>
      <c r="E11" s="23" t="s">
        <v>6</v>
      </c>
      <c r="F11" s="23">
        <v>3</v>
      </c>
      <c r="G11" s="11"/>
      <c r="H11" s="12"/>
    </row>
    <row r="12" spans="1:8" ht="21" x14ac:dyDescent="0.25">
      <c r="A12" s="28">
        <f t="shared" si="0"/>
        <v>9</v>
      </c>
      <c r="B12" s="22" t="s">
        <v>31</v>
      </c>
      <c r="C12" s="9" t="str">
        <f>INDEX(CALCULATIONS!$C:$M,MATCH(Marge!$A12,CALCULATIONS!$C:$C,0),MATCH(Marge!C$3,CALCULATIONS!$C$1:$M$1,0))</f>
        <v>Tennis Courts</v>
      </c>
      <c r="D12" s="29">
        <f>INDEX(CALCULATIONS!$C:$M,MATCH(Marge!$A12,CALCULATIONS!$C:$C,0),MATCH(Marge!D$3,CALCULATIONS!$C$1:$M$1,0))</f>
        <v>297500</v>
      </c>
      <c r="E12" s="23" t="s">
        <v>6</v>
      </c>
      <c r="F12" s="23">
        <v>15</v>
      </c>
      <c r="G12" s="11"/>
      <c r="H12" s="12"/>
    </row>
    <row r="13" spans="1:8" ht="21" x14ac:dyDescent="0.25">
      <c r="A13" s="28">
        <f t="shared" si="0"/>
        <v>10</v>
      </c>
      <c r="B13" s="22" t="s">
        <v>31</v>
      </c>
      <c r="C13" s="9" t="str">
        <f>INDEX(CALCULATIONS!$C:$M,MATCH(Marge!$A13,CALCULATIONS!$C:$C,0),MATCH(Marge!C$3,CALCULATIONS!$C$1:$M$1,0))</f>
        <v>Field Irrigation</v>
      </c>
      <c r="D13" s="29">
        <f>INDEX(CALCULATIONS!$C:$M,MATCH(Marge!$A13,CALCULATIONS!$C:$C,0),MATCH(Marge!D$3,CALCULATIONS!$C$1:$M$1,0))</f>
        <v>250724</v>
      </c>
      <c r="E13" s="23" t="s">
        <v>6</v>
      </c>
      <c r="F13" s="23">
        <v>4</v>
      </c>
      <c r="G13" s="11"/>
      <c r="H13" s="12"/>
    </row>
    <row r="14" spans="1:8" ht="21" x14ac:dyDescent="0.25">
      <c r="A14" s="28">
        <f t="shared" si="0"/>
        <v>11</v>
      </c>
      <c r="B14" s="22" t="s">
        <v>31</v>
      </c>
      <c r="C14" s="9" t="str">
        <f>INDEX(CALCULATIONS!$C:$M,MATCH(Marge!$A14,CALCULATIONS!$C:$C,0),MATCH(Marge!C$3,CALCULATIONS!$C$1:$M$1,0))</f>
        <v>New skatepark</v>
      </c>
      <c r="D14" s="29">
        <f>INDEX(CALCULATIONS!$C:$M,MATCH(Marge!$A14,CALCULATIONS!$C:$C,0),MATCH(Marge!D$3,CALCULATIONS!$C$1:$M$1,0))</f>
        <v>99000</v>
      </c>
      <c r="E14" s="23" t="s">
        <v>6</v>
      </c>
      <c r="F14" s="23">
        <v>16</v>
      </c>
      <c r="G14" s="11"/>
      <c r="H14" s="12"/>
    </row>
    <row r="15" spans="1:8" ht="21" x14ac:dyDescent="0.25">
      <c r="A15" s="28">
        <f t="shared" si="0"/>
        <v>12</v>
      </c>
      <c r="B15" s="22" t="s">
        <v>32</v>
      </c>
      <c r="C15" s="9" t="str">
        <f>INDEX(CALCULATIONS!$C:$M,MATCH(Marge!$A15,CALCULATIONS!$C:$C,0),MATCH(Marge!C$3,CALCULATIONS!$C$1:$M$1,0))</f>
        <v>Public Parking Lot</v>
      </c>
      <c r="D15" s="29">
        <f>INDEX(CALCULATIONS!$C:$M,MATCH(Marge!$A15,CALCULATIONS!$C:$C,0),MATCH(Marge!D$3,CALCULATIONS!$C$1:$M$1,0))</f>
        <v>150000</v>
      </c>
      <c r="E15" s="23" t="s">
        <v>6</v>
      </c>
      <c r="F15" s="23">
        <v>13</v>
      </c>
      <c r="G15" s="11"/>
      <c r="H15" s="12"/>
    </row>
    <row r="16" spans="1:8" ht="21" x14ac:dyDescent="0.25">
      <c r="A16" s="28">
        <f t="shared" si="0"/>
        <v>13</v>
      </c>
      <c r="B16" s="22" t="s">
        <v>32</v>
      </c>
      <c r="C16" s="9" t="str">
        <f>INDEX(CALCULATIONS!$C:$M,MATCH(Marge!$A16,CALCULATIONS!$C:$C,0),MATCH(Marge!C$3,CALCULATIONS!$C$1:$M$1,0))</f>
        <v>Sablitz Parking Lot</v>
      </c>
      <c r="D16" s="29">
        <f>INDEX(CALCULATIONS!$C:$M,MATCH(Marge!$A16,CALCULATIONS!$C:$C,0),MATCH(Marge!D$3,CALCULATIONS!$C$1:$M$1,0))</f>
        <v>53933</v>
      </c>
      <c r="E16" s="23" t="s">
        <v>6</v>
      </c>
      <c r="F16" s="23">
        <v>12</v>
      </c>
      <c r="G16" s="11"/>
      <c r="H16" s="12"/>
    </row>
    <row r="17" spans="1:8" ht="21" x14ac:dyDescent="0.25">
      <c r="A17" s="28">
        <f t="shared" si="0"/>
        <v>14</v>
      </c>
      <c r="B17" s="22" t="s">
        <v>33</v>
      </c>
      <c r="C17" s="9" t="str">
        <f>INDEX(CALCULATIONS!$C:$M,MATCH(Marge!$A17,CALCULATIONS!$C:$C,0),MATCH(Marge!C$3,CALCULATIONS!$C$1:$M$1,0))</f>
        <v>Police Expansion</v>
      </c>
      <c r="D17" s="29">
        <f>INDEX(CALCULATIONS!$C:$M,MATCH(Marge!$A17,CALCULATIONS!$C:$C,0),MATCH(Marge!D$3,CALCULATIONS!$C$1:$M$1,0))</f>
        <v>228000</v>
      </c>
      <c r="E17" s="23" t="s">
        <v>6</v>
      </c>
      <c r="F17" s="23">
        <v>9</v>
      </c>
      <c r="G17" s="11"/>
      <c r="H17" s="12"/>
    </row>
    <row r="18" spans="1:8" ht="21" x14ac:dyDescent="0.25">
      <c r="A18" s="28">
        <f t="shared" si="0"/>
        <v>15</v>
      </c>
      <c r="B18" s="22" t="s">
        <v>34</v>
      </c>
      <c r="C18" s="9" t="str">
        <f>INDEX(CALCULATIONS!$C:$M,MATCH(Marge!$A18,CALCULATIONS!$C:$C,0),MATCH(Marge!C$3,CALCULATIONS!$C$1:$M$1,0))</f>
        <v>70" Tower/Elmwood Heights</v>
      </c>
      <c r="D18" s="29">
        <f>INDEX(CALCULATIONS!$C:$M,MATCH(Marge!$A18,CALCULATIONS!$C:$C,0),MATCH(Marge!D$3,CALCULATIONS!$C$1:$M$1,0))</f>
        <v>390000</v>
      </c>
      <c r="E18" s="23" t="s">
        <v>6</v>
      </c>
      <c r="F18" s="23">
        <v>5</v>
      </c>
      <c r="G18" s="11"/>
      <c r="H18" s="12"/>
    </row>
    <row r="19" spans="1:8" ht="21" x14ac:dyDescent="0.25">
      <c r="A19" s="28">
        <f t="shared" si="0"/>
        <v>16</v>
      </c>
      <c r="B19" s="22" t="s">
        <v>35</v>
      </c>
      <c r="C19" s="9" t="str">
        <f>INDEX(CALCULATIONS!$C:$M,MATCH(Marge!$A19,CALCULATIONS!$C:$C,0),MATCH(Marge!C$3,CALCULATIONS!$C$1:$M$1,0))</f>
        <v>Grant program</v>
      </c>
      <c r="D19" s="29">
        <f>INDEX(CALCULATIONS!$C:$M,MATCH(Marge!$A19,CALCULATIONS!$C:$C,0),MATCH(Marge!D$3,CALCULATIONS!$C$1:$M$1,0))</f>
        <v>100600</v>
      </c>
      <c r="E19" s="23" t="s">
        <v>6</v>
      </c>
      <c r="F19" s="23">
        <v>7</v>
      </c>
      <c r="G19" s="11"/>
      <c r="H19" s="12"/>
    </row>
    <row r="20" spans="1:8" ht="21" x14ac:dyDescent="0.25">
      <c r="A20" s="28">
        <f t="shared" si="0"/>
        <v>17</v>
      </c>
      <c r="B20" s="22" t="s">
        <v>35</v>
      </c>
      <c r="C20" s="9" t="str">
        <f>INDEX(CALCULATIONS!$C:$M,MATCH(Marge!$A20,CALCULATIONS!$C:$C,0),MATCH(Marge!C$3,CALCULATIONS!$C$1:$M$1,0))</f>
        <v>New youth center</v>
      </c>
      <c r="D20" s="29">
        <f>INDEX(CALCULATIONS!$C:$M,MATCH(Marge!$A20,CALCULATIONS!$C:$C,0),MATCH(Marge!D$3,CALCULATIONS!$C$1:$M$1,0))</f>
        <v>500000</v>
      </c>
      <c r="E20" s="23" t="s">
        <v>22</v>
      </c>
      <c r="F20" s="23">
        <v>17</v>
      </c>
      <c r="G20" s="11"/>
      <c r="H20" s="12"/>
    </row>
    <row r="21" spans="1:8" ht="21" x14ac:dyDescent="0.25">
      <c r="A21" s="28"/>
      <c r="B21" s="22"/>
      <c r="C21" s="9"/>
      <c r="D21" s="29"/>
      <c r="E21" s="23"/>
      <c r="F21" s="23"/>
      <c r="G21" s="11"/>
      <c r="H21" s="12"/>
    </row>
    <row r="22" spans="1:8" ht="21" x14ac:dyDescent="0.25">
      <c r="A22" s="27"/>
      <c r="B22" s="17"/>
      <c r="C22" s="17"/>
      <c r="D22" s="20"/>
      <c r="E22" s="21"/>
      <c r="F22" s="21"/>
      <c r="G22" s="11"/>
      <c r="H22" s="12"/>
    </row>
    <row r="23" spans="1:8" ht="21" x14ac:dyDescent="0.25">
      <c r="E23" s="3"/>
      <c r="F23" s="3"/>
      <c r="G23" s="14" t="s">
        <v>23</v>
      </c>
      <c r="H23" s="15">
        <f>SUM(H4:H22)</f>
        <v>0</v>
      </c>
    </row>
    <row r="24" spans="1:8" ht="21" x14ac:dyDescent="0.25">
      <c r="E24" s="3"/>
      <c r="F24" s="3"/>
      <c r="G24" s="14" t="s">
        <v>24</v>
      </c>
      <c r="H24" s="16">
        <v>2207906</v>
      </c>
    </row>
    <row r="25" spans="1:8" ht="21" x14ac:dyDescent="0.25">
      <c r="E25" s="3"/>
      <c r="F25" s="3"/>
      <c r="G25" s="14" t="s">
        <v>25</v>
      </c>
      <c r="H25" s="16">
        <f>H24-H23</f>
        <v>2207906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6A7A-7B25-CA43-BF97-E10B951106EA}">
  <sheetPr>
    <tabColor theme="5"/>
  </sheetPr>
  <dimension ref="A1:H25"/>
  <sheetViews>
    <sheetView zoomScale="140" zoomScaleNormal="140" workbookViewId="0">
      <selection activeCell="E3" sqref="E3"/>
    </sheetView>
  </sheetViews>
  <sheetFormatPr baseColWidth="10" defaultColWidth="11.5" defaultRowHeight="16" x14ac:dyDescent="0.2"/>
  <cols>
    <col min="1" max="1" width="7.6640625" bestFit="1" customWidth="1"/>
    <col min="2" max="2" width="27" bestFit="1" customWidth="1"/>
    <col min="3" max="3" width="44.83203125" bestFit="1" customWidth="1"/>
    <col min="4" max="4" width="19.33203125" bestFit="1" customWidth="1"/>
    <col min="5" max="5" width="32.5" style="3" bestFit="1" customWidth="1"/>
    <col min="6" max="6" width="28.83203125" style="3" bestFit="1" customWidth="1"/>
    <col min="7" max="7" width="21.6640625" bestFit="1" customWidth="1"/>
    <col min="8" max="8" width="39.83203125" style="4" bestFit="1" customWidth="1"/>
  </cols>
  <sheetData>
    <row r="1" spans="1:8" ht="21" x14ac:dyDescent="0.25">
      <c r="B1" s="17"/>
      <c r="C1" s="1" t="s">
        <v>0</v>
      </c>
      <c r="D1" s="2">
        <v>2207906</v>
      </c>
    </row>
    <row r="2" spans="1:8" hidden="1" x14ac:dyDescent="0.2">
      <c r="F2" s="3" t="s">
        <v>48</v>
      </c>
    </row>
    <row r="3" spans="1:8" ht="66" x14ac:dyDescent="0.2">
      <c r="A3" s="5" t="s">
        <v>49</v>
      </c>
      <c r="B3" s="5" t="s">
        <v>26</v>
      </c>
      <c r="C3" s="5" t="s">
        <v>1</v>
      </c>
      <c r="D3" s="5" t="s">
        <v>2</v>
      </c>
      <c r="E3" s="6" t="s">
        <v>54</v>
      </c>
      <c r="F3" s="6" t="s">
        <v>3</v>
      </c>
      <c r="G3" s="7"/>
      <c r="H3" s="8" t="s">
        <v>4</v>
      </c>
    </row>
    <row r="4" spans="1:8" ht="21" x14ac:dyDescent="0.25">
      <c r="A4" s="28">
        <v>1</v>
      </c>
      <c r="B4" s="22" t="s">
        <v>27</v>
      </c>
      <c r="C4" s="9" t="str">
        <f>INDEX(CALCULATIONS!$C:$M,MATCH(Stan!$A4,CALCULATIONS!$C:$C,0),MATCH(Stan!C$3,CALCULATIONS!$C$1:$M$1,0))</f>
        <v>Family Empowerment - Year 2</v>
      </c>
      <c r="D4" s="29">
        <f>INDEX(CALCULATIONS!$C:$M,MATCH(Stan!$A4,CALCULATIONS!$C:$C,0),MATCH(Stan!D$3,CALCULATIONS!$C$1:$M$1,0))</f>
        <v>9059</v>
      </c>
      <c r="E4" s="23" t="s">
        <v>28</v>
      </c>
      <c r="F4" s="23">
        <v>2</v>
      </c>
      <c r="G4" s="11"/>
      <c r="H4" s="10">
        <v>9059</v>
      </c>
    </row>
    <row r="5" spans="1:8" ht="21" x14ac:dyDescent="0.25">
      <c r="A5" s="28">
        <f t="shared" ref="A5:A20" si="0">A4+1</f>
        <v>2</v>
      </c>
      <c r="B5" s="22" t="s">
        <v>29</v>
      </c>
      <c r="C5" s="9" t="str">
        <f>INDEX(CALCULATIONS!$C:$M,MATCH(Stan!$A5,CALCULATIONS!$C:$C,0),MATCH(Stan!C$3,CALCULATIONS!$C$1:$M$1,0))</f>
        <v>Catch Basins/New Parking Lot</v>
      </c>
      <c r="D5" s="29">
        <f>INDEX(CALCULATIONS!$C:$M,MATCH(Stan!$A5,CALCULATIONS!$C:$C,0),MATCH(Stan!D$3,CALCULATIONS!$C$1:$M$1,0))</f>
        <v>190000</v>
      </c>
      <c r="E5" s="23" t="s">
        <v>28</v>
      </c>
      <c r="F5" s="23">
        <v>13</v>
      </c>
      <c r="G5" s="11"/>
      <c r="H5" s="13" t="s">
        <v>38</v>
      </c>
    </row>
    <row r="6" spans="1:8" ht="21" x14ac:dyDescent="0.25">
      <c r="A6" s="28">
        <f t="shared" si="0"/>
        <v>3</v>
      </c>
      <c r="B6" s="22" t="s">
        <v>29</v>
      </c>
      <c r="C6" s="9" t="str">
        <f>INDEX(CALCULATIONS!$C:$M,MATCH(Stan!$A6,CALCULATIONS!$C:$C,0),MATCH(Stan!C$3,CALCULATIONS!$C$1:$M$1,0))</f>
        <v>Equipment/Apparatus for new vehicles</v>
      </c>
      <c r="D6" s="29">
        <f>INDEX(CALCULATIONS!$C:$M,MATCH(Stan!$A6,CALCULATIONS!$C:$C,0),MATCH(Stan!D$3,CALCULATIONS!$C$1:$M$1,0))</f>
        <v>124444</v>
      </c>
      <c r="E6" s="23" t="s">
        <v>28</v>
      </c>
      <c r="F6" s="23">
        <v>12</v>
      </c>
      <c r="G6" s="11"/>
      <c r="H6" s="13" t="s">
        <v>38</v>
      </c>
    </row>
    <row r="7" spans="1:8" ht="21" x14ac:dyDescent="0.25">
      <c r="A7" s="28">
        <f t="shared" si="0"/>
        <v>4</v>
      </c>
      <c r="B7" s="22" t="s">
        <v>29</v>
      </c>
      <c r="C7" s="9" t="str">
        <f>INDEX(CALCULATIONS!$C:$M,MATCH(Stan!$A7,CALCULATIONS!$C:$C,0),MATCH(Stan!C$3,CALCULATIONS!$C$1:$M$1,0))</f>
        <v>800 mhz radio system upgrade</v>
      </c>
      <c r="D7" s="29">
        <f>INDEX(CALCULATIONS!$C:$M,MATCH(Stan!$A7,CALCULATIONS!$C:$C,0),MATCH(Stan!D$3,CALCULATIONS!$C$1:$M$1,0))</f>
        <v>36000</v>
      </c>
      <c r="E7" s="23" t="s">
        <v>28</v>
      </c>
      <c r="F7" s="23">
        <v>11</v>
      </c>
      <c r="G7" s="11"/>
      <c r="H7" s="13">
        <v>36000</v>
      </c>
    </row>
    <row r="8" spans="1:8" ht="21" x14ac:dyDescent="0.25">
      <c r="A8" s="28">
        <f t="shared" si="0"/>
        <v>5</v>
      </c>
      <c r="B8" s="22" t="s">
        <v>30</v>
      </c>
      <c r="C8" s="9" t="str">
        <f>INDEX(CALCULATIONS!$C:$M,MATCH(Stan!$A8,CALCULATIONS!$C:$C,0),MATCH(Stan!C$3,CALCULATIONS!$C$1:$M$1,0))</f>
        <v>Town Hall Roof - Part 2</v>
      </c>
      <c r="D8" s="29">
        <f>INDEX(CALCULATIONS!$C:$M,MATCH(Stan!$A8,CALCULATIONS!$C:$C,0),MATCH(Stan!D$3,CALCULATIONS!$C$1:$M$1,0))</f>
        <v>321460</v>
      </c>
      <c r="E8" s="23" t="s">
        <v>28</v>
      </c>
      <c r="F8" s="23">
        <v>8</v>
      </c>
      <c r="G8" s="11"/>
      <c r="H8" s="13">
        <v>321460</v>
      </c>
    </row>
    <row r="9" spans="1:8" ht="21" x14ac:dyDescent="0.25">
      <c r="A9" s="28">
        <f t="shared" si="0"/>
        <v>6</v>
      </c>
      <c r="B9" s="22" t="s">
        <v>30</v>
      </c>
      <c r="C9" s="9" t="str">
        <f>INDEX(CALCULATIONS!$C:$M,MATCH(Stan!$A9,CALCULATIONS!$C:$C,0),MATCH(Stan!C$3,CALCULATIONS!$C$1:$M$1,0))</f>
        <v>Town Hall HVAC/heatpumps - Part 3</v>
      </c>
      <c r="D9" s="29">
        <f>INDEX(CALCULATIONS!$C:$M,MATCH(Stan!$A9,CALCULATIONS!$C:$C,0),MATCH(Stan!D$3,CALCULATIONS!$C$1:$M$1,0))</f>
        <v>415000</v>
      </c>
      <c r="E9" s="23" t="s">
        <v>28</v>
      </c>
      <c r="F9" s="23">
        <v>15</v>
      </c>
      <c r="G9" s="11"/>
      <c r="H9" s="13" t="s">
        <v>38</v>
      </c>
    </row>
    <row r="10" spans="1:8" ht="21" x14ac:dyDescent="0.25">
      <c r="A10" s="28">
        <f t="shared" si="0"/>
        <v>7</v>
      </c>
      <c r="B10" s="22" t="s">
        <v>30</v>
      </c>
      <c r="C10" s="9" t="str">
        <f>INDEX(CALCULATIONS!$C:$M,MATCH(Stan!$A10,CALCULATIONS!$C:$C,0),MATCH(Stan!C$3,CALCULATIONS!$C$1:$M$1,0))</f>
        <v>Natural Gas Extension</v>
      </c>
      <c r="D10" s="29">
        <f>INDEX(CALCULATIONS!$C:$M,MATCH(Stan!$A10,CALCULATIONS!$C:$C,0),MATCH(Stan!D$3,CALCULATIONS!$C$1:$M$1,0))</f>
        <v>117000</v>
      </c>
      <c r="E10" s="23" t="s">
        <v>28</v>
      </c>
      <c r="F10" s="23">
        <v>7</v>
      </c>
      <c r="G10" s="11"/>
      <c r="H10" s="13">
        <v>117000</v>
      </c>
    </row>
    <row r="11" spans="1:8" ht="21" x14ac:dyDescent="0.25">
      <c r="A11" s="28">
        <f t="shared" si="0"/>
        <v>8</v>
      </c>
      <c r="B11" s="22" t="s">
        <v>13</v>
      </c>
      <c r="C11" s="9" t="str">
        <f>INDEX(CALCULATIONS!$C:$M,MATCH(Stan!$A11,CALCULATIONS!$C:$C,0),MATCH(Stan!C$3,CALCULATIONS!$C$1:$M$1,0))</f>
        <v>Norton Park</v>
      </c>
      <c r="D11" s="29">
        <f>INDEX(CALCULATIONS!$C:$M,MATCH(Stan!$A11,CALCULATIONS!$C:$C,0),MATCH(Stan!D$3,CALCULATIONS!$C$1:$M$1,0))</f>
        <v>141061</v>
      </c>
      <c r="E11" s="23" t="s">
        <v>28</v>
      </c>
      <c r="F11" s="23">
        <v>10</v>
      </c>
      <c r="G11" s="11"/>
      <c r="H11" s="13">
        <v>141061</v>
      </c>
    </row>
    <row r="12" spans="1:8" ht="21" x14ac:dyDescent="0.25">
      <c r="A12" s="28">
        <f t="shared" si="0"/>
        <v>9</v>
      </c>
      <c r="B12" s="22" t="s">
        <v>31</v>
      </c>
      <c r="C12" s="9" t="str">
        <f>INDEX(CALCULATIONS!$C:$M,MATCH(Stan!$A12,CALCULATIONS!$C:$C,0),MATCH(Stan!C$3,CALCULATIONS!$C$1:$M$1,0))</f>
        <v>Tennis Courts</v>
      </c>
      <c r="D12" s="29">
        <f>INDEX(CALCULATIONS!$C:$M,MATCH(Stan!$A12,CALCULATIONS!$C:$C,0),MATCH(Stan!D$3,CALCULATIONS!$C$1:$M$1,0))</f>
        <v>297500</v>
      </c>
      <c r="E12" s="23" t="s">
        <v>28</v>
      </c>
      <c r="F12" s="23">
        <v>5</v>
      </c>
      <c r="G12" s="11"/>
      <c r="H12" s="13">
        <v>297500</v>
      </c>
    </row>
    <row r="13" spans="1:8" ht="21" x14ac:dyDescent="0.25">
      <c r="A13" s="28">
        <f t="shared" si="0"/>
        <v>10</v>
      </c>
      <c r="B13" s="22" t="s">
        <v>31</v>
      </c>
      <c r="C13" s="9" t="str">
        <f>INDEX(CALCULATIONS!$C:$M,MATCH(Stan!$A13,CALCULATIONS!$C:$C,0),MATCH(Stan!C$3,CALCULATIONS!$C$1:$M$1,0))</f>
        <v>Field Irrigation</v>
      </c>
      <c r="D13" s="29">
        <f>INDEX(CALCULATIONS!$C:$M,MATCH(Stan!$A13,CALCULATIONS!$C:$C,0),MATCH(Stan!D$3,CALCULATIONS!$C$1:$M$1,0))</f>
        <v>250724</v>
      </c>
      <c r="E13" s="23" t="s">
        <v>28</v>
      </c>
      <c r="F13" s="23">
        <v>6</v>
      </c>
      <c r="G13" s="11"/>
      <c r="H13" s="13">
        <v>250724</v>
      </c>
    </row>
    <row r="14" spans="1:8" ht="21" x14ac:dyDescent="0.25">
      <c r="A14" s="28">
        <f t="shared" si="0"/>
        <v>11</v>
      </c>
      <c r="B14" s="22" t="s">
        <v>31</v>
      </c>
      <c r="C14" s="9" t="str">
        <f>INDEX(CALCULATIONS!$C:$M,MATCH(Stan!$A14,CALCULATIONS!$C:$C,0),MATCH(Stan!C$3,CALCULATIONS!$C$1:$M$1,0))</f>
        <v>New skatepark</v>
      </c>
      <c r="D14" s="29">
        <f>INDEX(CALCULATIONS!$C:$M,MATCH(Stan!$A14,CALCULATIONS!$C:$C,0),MATCH(Stan!D$3,CALCULATIONS!$C$1:$M$1,0))</f>
        <v>99000</v>
      </c>
      <c r="E14" s="23" t="s">
        <v>28</v>
      </c>
      <c r="F14" s="23">
        <v>17</v>
      </c>
      <c r="G14" s="11"/>
      <c r="H14" s="13" t="s">
        <v>38</v>
      </c>
    </row>
    <row r="15" spans="1:8" ht="21" x14ac:dyDescent="0.25">
      <c r="A15" s="28">
        <f t="shared" si="0"/>
        <v>12</v>
      </c>
      <c r="B15" s="22" t="s">
        <v>32</v>
      </c>
      <c r="C15" s="9" t="str">
        <f>INDEX(CALCULATIONS!$C:$M,MATCH(Stan!$A15,CALCULATIONS!$C:$C,0),MATCH(Stan!C$3,CALCULATIONS!$C$1:$M$1,0))</f>
        <v>Public Parking Lot</v>
      </c>
      <c r="D15" s="29">
        <f>INDEX(CALCULATIONS!$C:$M,MATCH(Stan!$A15,CALCULATIONS!$C:$C,0),MATCH(Stan!D$3,CALCULATIONS!$C$1:$M$1,0))</f>
        <v>150000</v>
      </c>
      <c r="E15" s="23" t="s">
        <v>28</v>
      </c>
      <c r="F15" s="23">
        <v>16</v>
      </c>
      <c r="G15" s="11"/>
      <c r="H15" s="13" t="s">
        <v>38</v>
      </c>
    </row>
    <row r="16" spans="1:8" ht="21" x14ac:dyDescent="0.25">
      <c r="A16" s="28">
        <f t="shared" si="0"/>
        <v>13</v>
      </c>
      <c r="B16" s="22" t="s">
        <v>32</v>
      </c>
      <c r="C16" s="9" t="str">
        <f>INDEX(CALCULATIONS!$C:$M,MATCH(Stan!$A16,CALCULATIONS!$C:$C,0),MATCH(Stan!C$3,CALCULATIONS!$C$1:$M$1,0))</f>
        <v>Sablitz Parking Lot</v>
      </c>
      <c r="D16" s="29">
        <f>INDEX(CALCULATIONS!$C:$M,MATCH(Stan!$A16,CALCULATIONS!$C:$C,0),MATCH(Stan!D$3,CALCULATIONS!$C$1:$M$1,0))</f>
        <v>53933</v>
      </c>
      <c r="E16" s="23" t="s">
        <v>28</v>
      </c>
      <c r="F16" s="23">
        <v>9</v>
      </c>
      <c r="G16" s="11"/>
      <c r="H16" s="13">
        <v>53933</v>
      </c>
    </row>
    <row r="17" spans="1:8" ht="21" x14ac:dyDescent="0.25">
      <c r="A17" s="28">
        <f t="shared" si="0"/>
        <v>14</v>
      </c>
      <c r="B17" s="22" t="s">
        <v>33</v>
      </c>
      <c r="C17" s="9" t="str">
        <f>INDEX(CALCULATIONS!$C:$M,MATCH(Stan!$A17,CALCULATIONS!$C:$C,0),MATCH(Stan!C$3,CALCULATIONS!$C$1:$M$1,0))</f>
        <v>Police Expansion</v>
      </c>
      <c r="D17" s="29">
        <f>INDEX(CALCULATIONS!$C:$M,MATCH(Stan!$A17,CALCULATIONS!$C:$C,0),MATCH(Stan!D$3,CALCULATIONS!$C$1:$M$1,0))</f>
        <v>228000</v>
      </c>
      <c r="E17" s="23" t="s">
        <v>28</v>
      </c>
      <c r="F17" s="23">
        <v>14</v>
      </c>
      <c r="G17" s="11"/>
      <c r="H17" s="13" t="s">
        <v>38</v>
      </c>
    </row>
    <row r="18" spans="1:8" ht="21" x14ac:dyDescent="0.25">
      <c r="A18" s="28">
        <f t="shared" si="0"/>
        <v>15</v>
      </c>
      <c r="B18" s="22" t="s">
        <v>34</v>
      </c>
      <c r="C18" s="9" t="str">
        <f>INDEX(CALCULATIONS!$C:$M,MATCH(Stan!$A18,CALCULATIONS!$C:$C,0),MATCH(Stan!C$3,CALCULATIONS!$C$1:$M$1,0))</f>
        <v>70" Tower/Elmwood Heights</v>
      </c>
      <c r="D18" s="29">
        <f>INDEX(CALCULATIONS!$C:$M,MATCH(Stan!$A18,CALCULATIONS!$C:$C,0),MATCH(Stan!D$3,CALCULATIONS!$C$1:$M$1,0))</f>
        <v>390000</v>
      </c>
      <c r="E18" s="23" t="s">
        <v>28</v>
      </c>
      <c r="F18" s="23">
        <v>4</v>
      </c>
      <c r="G18" s="11"/>
      <c r="H18" s="13">
        <v>390000</v>
      </c>
    </row>
    <row r="19" spans="1:8" ht="21" x14ac:dyDescent="0.25">
      <c r="A19" s="28">
        <f t="shared" si="0"/>
        <v>16</v>
      </c>
      <c r="B19" s="22" t="s">
        <v>35</v>
      </c>
      <c r="C19" s="9" t="str">
        <f>INDEX(CALCULATIONS!$C:$M,MATCH(Stan!$A19,CALCULATIONS!$C:$C,0),MATCH(Stan!C$3,CALCULATIONS!$C$1:$M$1,0))</f>
        <v>Grant program</v>
      </c>
      <c r="D19" s="29">
        <f>INDEX(CALCULATIONS!$C:$M,MATCH(Stan!$A19,CALCULATIONS!$C:$C,0),MATCH(Stan!D$3,CALCULATIONS!$C$1:$M$1,0))</f>
        <v>100600</v>
      </c>
      <c r="E19" s="23" t="s">
        <v>28</v>
      </c>
      <c r="F19" s="23">
        <v>1</v>
      </c>
      <c r="G19" s="11"/>
      <c r="H19" s="13">
        <v>100600</v>
      </c>
    </row>
    <row r="20" spans="1:8" ht="21" x14ac:dyDescent="0.25">
      <c r="A20" s="28">
        <f t="shared" si="0"/>
        <v>17</v>
      </c>
      <c r="B20" s="22" t="s">
        <v>35</v>
      </c>
      <c r="C20" s="9" t="str">
        <f>INDEX(CALCULATIONS!$C:$M,MATCH(Stan!$A20,CALCULATIONS!$C:$C,0),MATCH(Stan!C$3,CALCULATIONS!$C$1:$M$1,0))</f>
        <v>New youth center</v>
      </c>
      <c r="D20" s="29">
        <f>INDEX(CALCULATIONS!$C:$M,MATCH(Stan!$A20,CALCULATIONS!$C:$C,0),MATCH(Stan!D$3,CALCULATIONS!$C$1:$M$1,0))</f>
        <v>500000</v>
      </c>
      <c r="E20" s="23" t="s">
        <v>28</v>
      </c>
      <c r="F20" s="23">
        <v>3</v>
      </c>
      <c r="G20" s="11"/>
      <c r="H20" s="13">
        <v>500000</v>
      </c>
    </row>
    <row r="21" spans="1:8" ht="21" x14ac:dyDescent="0.25">
      <c r="A21" s="28"/>
      <c r="B21" s="22"/>
      <c r="C21" s="9"/>
      <c r="D21" s="29"/>
      <c r="E21" s="23"/>
      <c r="F21" s="23"/>
      <c r="G21" s="11"/>
      <c r="H21" s="13"/>
    </row>
    <row r="22" spans="1:8" ht="21" x14ac:dyDescent="0.25">
      <c r="A22" s="27"/>
      <c r="B22" s="17"/>
      <c r="C22" s="17"/>
      <c r="D22" s="20"/>
      <c r="E22" s="21"/>
      <c r="F22" s="21"/>
      <c r="G22" s="11"/>
      <c r="H22" s="12"/>
    </row>
    <row r="23" spans="1:8" ht="21" x14ac:dyDescent="0.25">
      <c r="G23" s="14" t="s">
        <v>23</v>
      </c>
      <c r="H23" s="15">
        <f>SUM(H4:H22)</f>
        <v>2217337</v>
      </c>
    </row>
    <row r="24" spans="1:8" ht="21" x14ac:dyDescent="0.25">
      <c r="G24" s="14" t="s">
        <v>24</v>
      </c>
      <c r="H24" s="16">
        <v>2207906</v>
      </c>
    </row>
    <row r="25" spans="1:8" ht="21" x14ac:dyDescent="0.25">
      <c r="G25" s="14" t="s">
        <v>25</v>
      </c>
      <c r="H25" s="16">
        <f>H24-H23</f>
        <v>-9431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A19B6-5AC9-3746-9FE7-E6BB108CDF70}">
  <sheetPr>
    <tabColor theme="5"/>
  </sheetPr>
  <dimension ref="A1:H25"/>
  <sheetViews>
    <sheetView zoomScale="140" zoomScaleNormal="140" workbookViewId="0">
      <selection activeCell="E3" sqref="E3"/>
    </sheetView>
  </sheetViews>
  <sheetFormatPr baseColWidth="10" defaultColWidth="11.5" defaultRowHeight="16" x14ac:dyDescent="0.2"/>
  <cols>
    <col min="1" max="1" width="7.6640625" bestFit="1" customWidth="1"/>
    <col min="2" max="2" width="27" bestFit="1" customWidth="1"/>
    <col min="3" max="3" width="44.83203125" bestFit="1" customWidth="1"/>
    <col min="4" max="4" width="19.33203125" bestFit="1" customWidth="1"/>
    <col min="5" max="5" width="32.5" style="3" bestFit="1" customWidth="1"/>
    <col min="6" max="6" width="28.83203125" style="3" bestFit="1" customWidth="1"/>
    <col min="7" max="7" width="21.6640625" bestFit="1" customWidth="1"/>
    <col min="8" max="8" width="39.83203125" style="4" bestFit="1" customWidth="1"/>
  </cols>
  <sheetData>
    <row r="1" spans="1:8" ht="21" x14ac:dyDescent="0.25">
      <c r="B1" s="17"/>
      <c r="C1" s="1" t="s">
        <v>0</v>
      </c>
      <c r="D1" s="2">
        <v>2207906</v>
      </c>
    </row>
    <row r="2" spans="1:8" hidden="1" x14ac:dyDescent="0.2">
      <c r="F2" s="3" t="s">
        <v>48</v>
      </c>
    </row>
    <row r="3" spans="1:8" ht="66" x14ac:dyDescent="0.2">
      <c r="A3" s="5" t="s">
        <v>49</v>
      </c>
      <c r="B3" s="5" t="s">
        <v>26</v>
      </c>
      <c r="C3" s="5" t="s">
        <v>1</v>
      </c>
      <c r="D3" s="5" t="s">
        <v>2</v>
      </c>
      <c r="E3" s="6" t="s">
        <v>54</v>
      </c>
      <c r="F3" s="6" t="s">
        <v>3</v>
      </c>
      <c r="G3" s="7"/>
      <c r="H3" s="8" t="s">
        <v>4</v>
      </c>
    </row>
    <row r="4" spans="1:8" ht="21" x14ac:dyDescent="0.25">
      <c r="A4" s="28">
        <v>1</v>
      </c>
      <c r="B4" s="22" t="s">
        <v>27</v>
      </c>
      <c r="C4" s="9" t="str">
        <f>INDEX(CALCULATIONS!$C:$M,MATCH(Dave!$A4,CALCULATIONS!$C:$C,0),MATCH(Dave!C$3,CALCULATIONS!$C$1:$M$1,0))</f>
        <v>Family Empowerment - Year 2</v>
      </c>
      <c r="D4" s="29">
        <f>INDEX(CALCULATIONS!$C:$M,MATCH(Dave!$A4,CALCULATIONS!$C:$C,0),MATCH(Dave!D$3,CALCULATIONS!$C$1:$M$1,0))</f>
        <v>9059</v>
      </c>
      <c r="E4" s="23" t="s">
        <v>28</v>
      </c>
      <c r="F4" s="25">
        <v>1</v>
      </c>
      <c r="G4" s="11"/>
      <c r="H4" s="10">
        <v>9059</v>
      </c>
    </row>
    <row r="5" spans="1:8" ht="21" x14ac:dyDescent="0.25">
      <c r="A5" s="28">
        <f t="shared" ref="A5:A20" si="0">A4+1</f>
        <v>2</v>
      </c>
      <c r="B5" s="22" t="s">
        <v>29</v>
      </c>
      <c r="C5" s="9" t="str">
        <f>INDEX(CALCULATIONS!$C:$M,MATCH(Dave!$A5,CALCULATIONS!$C:$C,0),MATCH(Dave!C$3,CALCULATIONS!$C$1:$M$1,0))</f>
        <v>Catch Basins/New Parking Lot</v>
      </c>
      <c r="D5" s="29">
        <f>INDEX(CALCULATIONS!$C:$M,MATCH(Dave!$A5,CALCULATIONS!$C:$C,0),MATCH(Dave!D$3,CALCULATIONS!$C$1:$M$1,0))</f>
        <v>190000</v>
      </c>
      <c r="E5" s="23" t="s">
        <v>28</v>
      </c>
      <c r="F5" s="25">
        <v>6</v>
      </c>
      <c r="G5" s="11"/>
      <c r="H5" s="13">
        <v>190000</v>
      </c>
    </row>
    <row r="6" spans="1:8" ht="21" x14ac:dyDescent="0.25">
      <c r="A6" s="28">
        <f t="shared" si="0"/>
        <v>3</v>
      </c>
      <c r="B6" s="22" t="s">
        <v>29</v>
      </c>
      <c r="C6" s="9" t="str">
        <f>INDEX(CALCULATIONS!$C:$M,MATCH(Dave!$A6,CALCULATIONS!$C:$C,0),MATCH(Dave!C$3,CALCULATIONS!$C$1:$M$1,0))</f>
        <v>Equipment/Apparatus for new vehicles</v>
      </c>
      <c r="D6" s="29">
        <f>INDEX(CALCULATIONS!$C:$M,MATCH(Dave!$A6,CALCULATIONS!$C:$C,0),MATCH(Dave!D$3,CALCULATIONS!$C$1:$M$1,0))</f>
        <v>124444</v>
      </c>
      <c r="E6" s="23" t="s">
        <v>28</v>
      </c>
      <c r="F6" s="25">
        <v>7</v>
      </c>
      <c r="G6" s="11"/>
      <c r="H6" s="13">
        <v>124444</v>
      </c>
    </row>
    <row r="7" spans="1:8" ht="21" x14ac:dyDescent="0.25">
      <c r="A7" s="28">
        <f t="shared" si="0"/>
        <v>4</v>
      </c>
      <c r="B7" s="22" t="s">
        <v>29</v>
      </c>
      <c r="C7" s="9" t="str">
        <f>INDEX(CALCULATIONS!$C:$M,MATCH(Dave!$A7,CALCULATIONS!$C:$C,0),MATCH(Dave!C$3,CALCULATIONS!$C$1:$M$1,0))</f>
        <v>800 mhz radio system upgrade</v>
      </c>
      <c r="D7" s="29">
        <f>INDEX(CALCULATIONS!$C:$M,MATCH(Dave!$A7,CALCULATIONS!$C:$C,0),MATCH(Dave!D$3,CALCULATIONS!$C$1:$M$1,0))</f>
        <v>36000</v>
      </c>
      <c r="E7" s="23" t="s">
        <v>28</v>
      </c>
      <c r="F7" s="25">
        <v>11</v>
      </c>
      <c r="G7" s="11"/>
      <c r="H7" s="13">
        <v>36000</v>
      </c>
    </row>
    <row r="8" spans="1:8" ht="21" x14ac:dyDescent="0.25">
      <c r="A8" s="28">
        <f t="shared" si="0"/>
        <v>5</v>
      </c>
      <c r="B8" s="22" t="s">
        <v>30</v>
      </c>
      <c r="C8" s="9" t="str">
        <f>INDEX(CALCULATIONS!$C:$M,MATCH(Dave!$A8,CALCULATIONS!$C:$C,0),MATCH(Dave!C$3,CALCULATIONS!$C$1:$M$1,0))</f>
        <v>Town Hall Roof - Part 2</v>
      </c>
      <c r="D8" s="29">
        <f>INDEX(CALCULATIONS!$C:$M,MATCH(Dave!$A8,CALCULATIONS!$C:$C,0),MATCH(Dave!D$3,CALCULATIONS!$C$1:$M$1,0))</f>
        <v>321460</v>
      </c>
      <c r="E8" s="23" t="s">
        <v>28</v>
      </c>
      <c r="F8" s="25">
        <v>3</v>
      </c>
      <c r="G8" s="11"/>
      <c r="H8" s="13">
        <v>321460</v>
      </c>
    </row>
    <row r="9" spans="1:8" ht="21" x14ac:dyDescent="0.25">
      <c r="A9" s="28">
        <f t="shared" si="0"/>
        <v>6</v>
      </c>
      <c r="B9" s="22" t="s">
        <v>30</v>
      </c>
      <c r="C9" s="9" t="str">
        <f>INDEX(CALCULATIONS!$C:$M,MATCH(Dave!$A9,CALCULATIONS!$C:$C,0),MATCH(Dave!C$3,CALCULATIONS!$C$1:$M$1,0))</f>
        <v>Town Hall HVAC/heatpumps - Part 3</v>
      </c>
      <c r="D9" s="29">
        <f>INDEX(CALCULATIONS!$C:$M,MATCH(Dave!$A9,CALCULATIONS!$C:$C,0),MATCH(Dave!D$3,CALCULATIONS!$C$1:$M$1,0))</f>
        <v>415000</v>
      </c>
      <c r="E9" s="23" t="s">
        <v>28</v>
      </c>
      <c r="F9" s="25">
        <v>4</v>
      </c>
      <c r="G9" s="11"/>
      <c r="H9" s="13">
        <v>415000</v>
      </c>
    </row>
    <row r="10" spans="1:8" ht="21" x14ac:dyDescent="0.25">
      <c r="A10" s="28">
        <f t="shared" si="0"/>
        <v>7</v>
      </c>
      <c r="B10" s="22" t="s">
        <v>30</v>
      </c>
      <c r="C10" s="9" t="str">
        <f>INDEX(CALCULATIONS!$C:$M,MATCH(Dave!$A10,CALCULATIONS!$C:$C,0),MATCH(Dave!C$3,CALCULATIONS!$C$1:$M$1,0))</f>
        <v>Natural Gas Extension</v>
      </c>
      <c r="D10" s="29">
        <f>INDEX(CALCULATIONS!$C:$M,MATCH(Dave!$A10,CALCULATIONS!$C:$C,0),MATCH(Dave!D$3,CALCULATIONS!$C$1:$M$1,0))</f>
        <v>117000</v>
      </c>
      <c r="E10" s="23" t="s">
        <v>28</v>
      </c>
      <c r="F10" s="25">
        <v>10</v>
      </c>
      <c r="G10" s="11"/>
      <c r="H10" s="13">
        <v>117000</v>
      </c>
    </row>
    <row r="11" spans="1:8" ht="21" x14ac:dyDescent="0.25">
      <c r="A11" s="28">
        <f t="shared" si="0"/>
        <v>8</v>
      </c>
      <c r="B11" s="22" t="s">
        <v>13</v>
      </c>
      <c r="C11" s="9" t="str">
        <f>INDEX(CALCULATIONS!$C:$M,MATCH(Dave!$A11,CALCULATIONS!$C:$C,0),MATCH(Dave!C$3,CALCULATIONS!$C$1:$M$1,0))</f>
        <v>Norton Park</v>
      </c>
      <c r="D11" s="29">
        <f>INDEX(CALCULATIONS!$C:$M,MATCH(Dave!$A11,CALCULATIONS!$C:$C,0),MATCH(Dave!D$3,CALCULATIONS!$C$1:$M$1,0))</f>
        <v>141061</v>
      </c>
      <c r="E11" s="23" t="s">
        <v>28</v>
      </c>
      <c r="F11" s="23">
        <v>12</v>
      </c>
      <c r="G11" s="11"/>
      <c r="H11" s="13"/>
    </row>
    <row r="12" spans="1:8" ht="21" x14ac:dyDescent="0.25">
      <c r="A12" s="28">
        <f t="shared" si="0"/>
        <v>9</v>
      </c>
      <c r="B12" s="22" t="s">
        <v>31</v>
      </c>
      <c r="C12" s="9" t="str">
        <f>INDEX(CALCULATIONS!$C:$M,MATCH(Dave!$A12,CALCULATIONS!$C:$C,0),MATCH(Dave!C$3,CALCULATIONS!$C$1:$M$1,0))</f>
        <v>Tennis Courts</v>
      </c>
      <c r="D12" s="29">
        <f>INDEX(CALCULATIONS!$C:$M,MATCH(Dave!$A12,CALCULATIONS!$C:$C,0),MATCH(Dave!D$3,CALCULATIONS!$C$1:$M$1,0))</f>
        <v>297500</v>
      </c>
      <c r="E12" s="23" t="s">
        <v>28</v>
      </c>
      <c r="F12" s="23">
        <v>15</v>
      </c>
      <c r="G12" s="11"/>
      <c r="H12" s="13"/>
    </row>
    <row r="13" spans="1:8" ht="21" x14ac:dyDescent="0.25">
      <c r="A13" s="28">
        <f t="shared" si="0"/>
        <v>10</v>
      </c>
      <c r="B13" s="22" t="s">
        <v>31</v>
      </c>
      <c r="C13" s="9" t="str">
        <f>INDEX(CALCULATIONS!$C:$M,MATCH(Dave!$A13,CALCULATIONS!$C:$C,0),MATCH(Dave!C$3,CALCULATIONS!$C$1:$M$1,0))</f>
        <v>Field Irrigation</v>
      </c>
      <c r="D13" s="29">
        <f>INDEX(CALCULATIONS!$C:$M,MATCH(Dave!$A13,CALCULATIONS!$C:$C,0),MATCH(Dave!D$3,CALCULATIONS!$C$1:$M$1,0))</f>
        <v>250724</v>
      </c>
      <c r="E13" s="23" t="s">
        <v>28</v>
      </c>
      <c r="F13" s="25">
        <v>8</v>
      </c>
      <c r="G13" s="11"/>
      <c r="H13" s="13">
        <v>250724</v>
      </c>
    </row>
    <row r="14" spans="1:8" ht="21" x14ac:dyDescent="0.25">
      <c r="A14" s="28">
        <f t="shared" si="0"/>
        <v>11</v>
      </c>
      <c r="B14" s="22" t="s">
        <v>31</v>
      </c>
      <c r="C14" s="9" t="str">
        <f>INDEX(CALCULATIONS!$C:$M,MATCH(Dave!$A14,CALCULATIONS!$C:$C,0),MATCH(Dave!C$3,CALCULATIONS!$C$1:$M$1,0))</f>
        <v>New skatepark</v>
      </c>
      <c r="D14" s="29">
        <f>INDEX(CALCULATIONS!$C:$M,MATCH(Dave!$A14,CALCULATIONS!$C:$C,0),MATCH(Dave!D$3,CALCULATIONS!$C$1:$M$1,0))</f>
        <v>99000</v>
      </c>
      <c r="E14" s="23" t="s">
        <v>28</v>
      </c>
      <c r="F14" s="23">
        <v>16</v>
      </c>
      <c r="G14" s="11"/>
      <c r="H14" s="13" t="s">
        <v>38</v>
      </c>
    </row>
    <row r="15" spans="1:8" ht="21" x14ac:dyDescent="0.25">
      <c r="A15" s="28">
        <f t="shared" si="0"/>
        <v>12</v>
      </c>
      <c r="B15" s="22" t="s">
        <v>32</v>
      </c>
      <c r="C15" s="9" t="str">
        <f>INDEX(CALCULATIONS!$C:$M,MATCH(Dave!$A15,CALCULATIONS!$C:$C,0),MATCH(Dave!C$3,CALCULATIONS!$C$1:$M$1,0))</f>
        <v>Public Parking Lot</v>
      </c>
      <c r="D15" s="29">
        <f>INDEX(CALCULATIONS!$C:$M,MATCH(Dave!$A15,CALCULATIONS!$C:$C,0),MATCH(Dave!D$3,CALCULATIONS!$C$1:$M$1,0))</f>
        <v>150000</v>
      </c>
      <c r="E15" s="23" t="s">
        <v>28</v>
      </c>
      <c r="F15" s="23">
        <v>13</v>
      </c>
      <c r="G15" s="11"/>
      <c r="H15" s="13" t="s">
        <v>38</v>
      </c>
    </row>
    <row r="16" spans="1:8" ht="21" x14ac:dyDescent="0.25">
      <c r="A16" s="28">
        <f t="shared" si="0"/>
        <v>13</v>
      </c>
      <c r="B16" s="22" t="s">
        <v>32</v>
      </c>
      <c r="C16" s="9" t="str">
        <f>INDEX(CALCULATIONS!$C:$M,MATCH(Dave!$A16,CALCULATIONS!$C:$C,0),MATCH(Dave!C$3,CALCULATIONS!$C$1:$M$1,0))</f>
        <v>Sablitz Parking Lot</v>
      </c>
      <c r="D16" s="29">
        <f>INDEX(CALCULATIONS!$C:$M,MATCH(Dave!$A16,CALCULATIONS!$C:$C,0),MATCH(Dave!D$3,CALCULATIONS!$C$1:$M$1,0))</f>
        <v>53933</v>
      </c>
      <c r="E16" s="23" t="s">
        <v>28</v>
      </c>
      <c r="F16" s="23">
        <v>14</v>
      </c>
      <c r="G16" s="11"/>
      <c r="H16" s="13"/>
    </row>
    <row r="17" spans="1:8" ht="21" x14ac:dyDescent="0.25">
      <c r="A17" s="28">
        <f t="shared" si="0"/>
        <v>14</v>
      </c>
      <c r="B17" s="22" t="s">
        <v>33</v>
      </c>
      <c r="C17" s="9" t="str">
        <f>INDEX(CALCULATIONS!$C:$M,MATCH(Dave!$A17,CALCULATIONS!$C:$C,0),MATCH(Dave!C$3,CALCULATIONS!$C$1:$M$1,0))</f>
        <v>Police Expansion</v>
      </c>
      <c r="D17" s="29">
        <f>INDEX(CALCULATIONS!$C:$M,MATCH(Dave!$A17,CALCULATIONS!$C:$C,0),MATCH(Dave!D$3,CALCULATIONS!$C$1:$M$1,0))</f>
        <v>228000</v>
      </c>
      <c r="E17" s="23" t="s">
        <v>28</v>
      </c>
      <c r="F17" s="25">
        <v>5</v>
      </c>
      <c r="G17" s="11"/>
      <c r="H17" s="13">
        <v>228000</v>
      </c>
    </row>
    <row r="18" spans="1:8" ht="21" x14ac:dyDescent="0.25">
      <c r="A18" s="28">
        <f t="shared" si="0"/>
        <v>15</v>
      </c>
      <c r="B18" s="22" t="s">
        <v>34</v>
      </c>
      <c r="C18" s="9" t="str">
        <f>INDEX(CALCULATIONS!$C:$M,MATCH(Dave!$A18,CALCULATIONS!$C:$C,0),MATCH(Dave!C$3,CALCULATIONS!$C$1:$M$1,0))</f>
        <v>70" Tower/Elmwood Heights</v>
      </c>
      <c r="D18" s="29">
        <f>INDEX(CALCULATIONS!$C:$M,MATCH(Dave!$A18,CALCULATIONS!$C:$C,0),MATCH(Dave!D$3,CALCULATIONS!$C$1:$M$1,0))</f>
        <v>390000</v>
      </c>
      <c r="E18" s="23" t="s">
        <v>28</v>
      </c>
      <c r="F18" s="25">
        <v>9</v>
      </c>
      <c r="G18" s="11"/>
      <c r="H18" s="13">
        <v>390000</v>
      </c>
    </row>
    <row r="19" spans="1:8" ht="21" x14ac:dyDescent="0.25">
      <c r="A19" s="28">
        <f t="shared" si="0"/>
        <v>16</v>
      </c>
      <c r="B19" s="22" t="s">
        <v>35</v>
      </c>
      <c r="C19" s="9" t="str">
        <f>INDEX(CALCULATIONS!$C:$M,MATCH(Dave!$A19,CALCULATIONS!$C:$C,0),MATCH(Dave!C$3,CALCULATIONS!$C$1:$M$1,0))</f>
        <v>Grant program</v>
      </c>
      <c r="D19" s="29">
        <f>INDEX(CALCULATIONS!$C:$M,MATCH(Dave!$A19,CALCULATIONS!$C:$C,0),MATCH(Dave!D$3,CALCULATIONS!$C$1:$M$1,0))</f>
        <v>100600</v>
      </c>
      <c r="E19" s="23" t="s">
        <v>28</v>
      </c>
      <c r="F19" s="25">
        <v>2</v>
      </c>
      <c r="G19" s="11"/>
      <c r="H19" s="13">
        <v>100600</v>
      </c>
    </row>
    <row r="20" spans="1:8" ht="21" x14ac:dyDescent="0.25">
      <c r="A20" s="28">
        <f t="shared" si="0"/>
        <v>17</v>
      </c>
      <c r="B20" s="22" t="s">
        <v>35</v>
      </c>
      <c r="C20" s="9" t="str">
        <f>INDEX(CALCULATIONS!$C:$M,MATCH(Dave!$A20,CALCULATIONS!$C:$C,0),MATCH(Dave!C$3,CALCULATIONS!$C$1:$M$1,0))</f>
        <v>New youth center</v>
      </c>
      <c r="D20" s="29">
        <f>INDEX(CALCULATIONS!$C:$M,MATCH(Dave!$A20,CALCULATIONS!$C:$C,0),MATCH(Dave!D$3,CALCULATIONS!$C$1:$M$1,0))</f>
        <v>500000</v>
      </c>
      <c r="E20" s="23" t="s">
        <v>36</v>
      </c>
      <c r="F20" s="23">
        <v>17</v>
      </c>
      <c r="G20" s="11"/>
      <c r="H20" s="13"/>
    </row>
    <row r="21" spans="1:8" ht="21" x14ac:dyDescent="0.25">
      <c r="A21" s="28"/>
      <c r="B21" s="22"/>
      <c r="C21" s="9"/>
      <c r="D21" s="29"/>
      <c r="E21" s="23"/>
      <c r="F21" s="23"/>
      <c r="G21" s="11"/>
      <c r="H21" s="13"/>
    </row>
    <row r="22" spans="1:8" ht="21" x14ac:dyDescent="0.25">
      <c r="A22" s="27"/>
      <c r="B22" s="17"/>
      <c r="C22" s="17"/>
      <c r="D22" s="20"/>
      <c r="E22" s="21"/>
      <c r="F22" s="21"/>
      <c r="G22" s="11"/>
      <c r="H22" s="12"/>
    </row>
    <row r="23" spans="1:8" ht="21" x14ac:dyDescent="0.25">
      <c r="G23" s="14" t="s">
        <v>23</v>
      </c>
      <c r="H23" s="15">
        <f>SUM(H4:H22)</f>
        <v>2182287</v>
      </c>
    </row>
    <row r="24" spans="1:8" ht="21" x14ac:dyDescent="0.25">
      <c r="G24" s="14" t="s">
        <v>24</v>
      </c>
      <c r="H24" s="16">
        <v>2207906</v>
      </c>
    </row>
    <row r="25" spans="1:8" ht="21" x14ac:dyDescent="0.25">
      <c r="G25" s="14" t="s">
        <v>25</v>
      </c>
      <c r="H25" s="16">
        <f>H24-H23</f>
        <v>25619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8591B-9691-4DFB-9CD6-F008BCFB74D9}">
  <dimension ref="B1:M18"/>
  <sheetViews>
    <sheetView zoomScale="150" zoomScaleNormal="150" workbookViewId="0">
      <selection activeCell="C1" sqref="C1:M18"/>
    </sheetView>
  </sheetViews>
  <sheetFormatPr baseColWidth="10" defaultColWidth="8.83203125" defaultRowHeight="16" x14ac:dyDescent="0.2"/>
  <cols>
    <col min="2" max="2" width="0" hidden="1" customWidth="1"/>
    <col min="3" max="3" width="9.5" style="19" bestFit="1" customWidth="1"/>
    <col min="4" max="4" width="32.83203125" bestFit="1" customWidth="1"/>
    <col min="5" max="5" width="10.83203125" style="19" bestFit="1" customWidth="1"/>
    <col min="6" max="13" width="12.6640625" style="19" customWidth="1"/>
  </cols>
  <sheetData>
    <row r="1" spans="2:13" s="19" customFormat="1" x14ac:dyDescent="0.2">
      <c r="B1" s="18" t="s">
        <v>48</v>
      </c>
      <c r="C1" s="31" t="s">
        <v>49</v>
      </c>
      <c r="D1" s="31" t="s">
        <v>1</v>
      </c>
      <c r="E1" s="31" t="s">
        <v>2</v>
      </c>
      <c r="F1" s="31" t="s">
        <v>40</v>
      </c>
      <c r="G1" s="31" t="s">
        <v>41</v>
      </c>
      <c r="H1" s="31" t="s">
        <v>42</v>
      </c>
      <c r="I1" s="31" t="s">
        <v>43</v>
      </c>
      <c r="J1" s="31" t="s">
        <v>44</v>
      </c>
      <c r="K1" s="31" t="s">
        <v>45</v>
      </c>
      <c r="L1" s="31" t="s">
        <v>46</v>
      </c>
      <c r="M1" s="31" t="s">
        <v>47</v>
      </c>
    </row>
    <row r="2" spans="2:13" x14ac:dyDescent="0.2">
      <c r="C2" s="32">
        <v>1</v>
      </c>
      <c r="D2" s="30" t="s">
        <v>5</v>
      </c>
      <c r="E2" s="24">
        <v>9059</v>
      </c>
      <c r="F2" s="26">
        <f>INDEX(Greg!$B:$H,MATCH(CALCULATIONS!$D2,Greg!$C:$C,0),MATCH(CALCULATIONS!$B$1,Greg!$B$2:$H$2,0))</f>
        <v>9</v>
      </c>
      <c r="G2" s="26">
        <f>INDEX(Denise!$B:$H,MATCH(CALCULATIONS!$D2,Denise!$C:$C,0),MATCH(CALCULATIONS!$B$1,Denise!$B$2:$H$2,0))</f>
        <v>8</v>
      </c>
      <c r="H2" s="26">
        <f>INDEX(Jenn!$B:$H,MATCH(CALCULATIONS!$D2,Jenn!$C:$C,0),MATCH(CALCULATIONS!$B$1,Jenn!$B$2:$H$2,0))</f>
        <v>2</v>
      </c>
      <c r="I2" s="26">
        <f>INDEX(Jack!$B:$H,MATCH(CALCULATIONS!$D2,Jack!$C:$C,0),MATCH(CALCULATIONS!$B$1,Jack!$B$2:$H$2,0))</f>
        <v>7</v>
      </c>
      <c r="J2" s="26">
        <f>INDEX(Marge!$B:$H,MATCH(CALCULATIONS!$D2,Marge!$C:$C,0),MATCH(CALCULATIONS!$B$1,Marge!$B$2:$H$2,0))</f>
        <v>8</v>
      </c>
      <c r="K2" s="26">
        <f>INDEX(Stan!$B:$H,MATCH(CALCULATIONS!$D2,Stan!$C:$C,0),MATCH(CALCULATIONS!$B$1,Stan!$B$2:$H$2,0))</f>
        <v>2</v>
      </c>
      <c r="L2" s="26">
        <f>INDEX(Dave!$B:$H,MATCH(CALCULATIONS!$D2,Dave!$C:$C,0),MATCH(CALCULATIONS!$B$1,Dave!$B$2:$H$2,0))</f>
        <v>1</v>
      </c>
      <c r="M2" s="33">
        <f t="shared" ref="M2:M18" si="0">AVERAGE(F2:L2)</f>
        <v>5.2857142857142856</v>
      </c>
    </row>
    <row r="3" spans="2:13" x14ac:dyDescent="0.2">
      <c r="C3" s="32">
        <f t="shared" ref="C3:C18" si="1">C2+1</f>
        <v>2</v>
      </c>
      <c r="D3" s="30" t="s">
        <v>7</v>
      </c>
      <c r="E3" s="24">
        <v>190000</v>
      </c>
      <c r="F3" s="26">
        <f>INDEX(Greg!$B:$H,MATCH(CALCULATIONS!$D3,Greg!$C:$C,0),MATCH(CALCULATIONS!$B$1,Greg!$B$2:$H$2,0))</f>
        <v>2</v>
      </c>
      <c r="G3" s="26">
        <f>INDEX(Denise!$B:$H,MATCH(CALCULATIONS!$D3,Denise!$C:$C,0),MATCH(CALCULATIONS!$B$1,Denise!$B$2:$H$2,0))</f>
        <v>13</v>
      </c>
      <c r="H3" s="26">
        <f>INDEX(Jenn!$B:$H,MATCH(CALCULATIONS!$D3,Jenn!$C:$C,0),MATCH(CALCULATIONS!$B$1,Jenn!$B$2:$H$2,0))</f>
        <v>9</v>
      </c>
      <c r="I3" s="26">
        <f>INDEX(Jack!$B:$H,MATCH(CALCULATIONS!$D3,Jack!$C:$C,0),MATCH(CALCULATIONS!$B$1,Jack!$B$2:$H$2,0))</f>
        <v>8</v>
      </c>
      <c r="J3" s="26">
        <f>INDEX(Marge!$B:$H,MATCH(CALCULATIONS!$D3,Marge!$C:$C,0),MATCH(CALCULATIONS!$B$1,Marge!$B$2:$H$2,0))</f>
        <v>6</v>
      </c>
      <c r="K3" s="26">
        <f>INDEX(Stan!$B:$H,MATCH(CALCULATIONS!$D3,Stan!$C:$C,0),MATCH(CALCULATIONS!$B$1,Stan!$B$2:$H$2,0))</f>
        <v>13</v>
      </c>
      <c r="L3" s="26">
        <f>INDEX(Dave!$B:$H,MATCH(CALCULATIONS!$D3,Dave!$C:$C,0),MATCH(CALCULATIONS!$B$1,Dave!$B$2:$H$2,0))</f>
        <v>6</v>
      </c>
      <c r="M3" s="33">
        <f t="shared" si="0"/>
        <v>8.1428571428571423</v>
      </c>
    </row>
    <row r="4" spans="2:13" x14ac:dyDescent="0.2">
      <c r="C4" s="32">
        <f t="shared" si="1"/>
        <v>3</v>
      </c>
      <c r="D4" s="30" t="s">
        <v>8</v>
      </c>
      <c r="E4" s="24">
        <v>124444</v>
      </c>
      <c r="F4" s="26">
        <f>INDEX(Greg!$B:$H,MATCH(CALCULATIONS!$D4,Greg!$C:$C,0),MATCH(CALCULATIONS!$B$1,Greg!$B$2:$H$2,0))</f>
        <v>1</v>
      </c>
      <c r="G4" s="26">
        <f>INDEX(Denise!$B:$H,MATCH(CALCULATIONS!$D4,Denise!$C:$C,0),MATCH(CALCULATIONS!$B$1,Denise!$B$2:$H$2,0))</f>
        <v>12</v>
      </c>
      <c r="H4" s="26">
        <f>INDEX(Jenn!$B:$H,MATCH(CALCULATIONS!$D4,Jenn!$C:$C,0),MATCH(CALCULATIONS!$B$1,Jenn!$B$2:$H$2,0))</f>
        <v>10</v>
      </c>
      <c r="I4" s="26">
        <f>INDEX(Jack!$B:$H,MATCH(CALCULATIONS!$D4,Jack!$C:$C,0),MATCH(CALCULATIONS!$B$1,Jack!$B$2:$H$2,0))</f>
        <v>4</v>
      </c>
      <c r="J4" s="26">
        <f>INDEX(Marge!$B:$H,MATCH(CALCULATIONS!$D4,Marge!$C:$C,0),MATCH(CALCULATIONS!$B$1,Marge!$B$2:$H$2,0))</f>
        <v>10</v>
      </c>
      <c r="K4" s="26">
        <f>INDEX(Stan!$B:$H,MATCH(CALCULATIONS!$D4,Stan!$C:$C,0),MATCH(CALCULATIONS!$B$1,Stan!$B$2:$H$2,0))</f>
        <v>12</v>
      </c>
      <c r="L4" s="26">
        <f>INDEX(Dave!$B:$H,MATCH(CALCULATIONS!$D4,Dave!$C:$C,0),MATCH(CALCULATIONS!$B$1,Dave!$B$2:$H$2,0))</f>
        <v>7</v>
      </c>
      <c r="M4" s="33">
        <f t="shared" si="0"/>
        <v>8</v>
      </c>
    </row>
    <row r="5" spans="2:13" x14ac:dyDescent="0.2">
      <c r="C5" s="32">
        <f t="shared" si="1"/>
        <v>4</v>
      </c>
      <c r="D5" s="30" t="s">
        <v>9</v>
      </c>
      <c r="E5" s="24">
        <v>36000</v>
      </c>
      <c r="F5" s="26">
        <f>INDEX(Greg!$B:$H,MATCH(CALCULATIONS!$D5,Greg!$C:$C,0),MATCH(CALCULATIONS!$B$1,Greg!$B$2:$H$2,0))</f>
        <v>12</v>
      </c>
      <c r="G5" s="26">
        <f>INDEX(Denise!$B:$H,MATCH(CALCULATIONS!$D5,Denise!$C:$C,0),MATCH(CALCULATIONS!$B$1,Denise!$B$2:$H$2,0))</f>
        <v>4</v>
      </c>
      <c r="H5" s="26">
        <f>INDEX(Jenn!$B:$H,MATCH(CALCULATIONS!$D5,Jenn!$C:$C,0),MATCH(CALCULATIONS!$B$1,Jenn!$B$2:$H$2,0))</f>
        <v>5</v>
      </c>
      <c r="I5" s="26">
        <f>INDEX(Jack!$B:$H,MATCH(CALCULATIONS!$D5,Jack!$C:$C,0),MATCH(CALCULATIONS!$B$1,Jack!$B$2:$H$2,0))</f>
        <v>3</v>
      </c>
      <c r="J5" s="26">
        <f>INDEX(Marge!$B:$H,MATCH(CALCULATIONS!$D5,Marge!$C:$C,0),MATCH(CALCULATIONS!$B$1,Marge!$B$2:$H$2,0))</f>
        <v>11</v>
      </c>
      <c r="K5" s="26">
        <f>INDEX(Stan!$B:$H,MATCH(CALCULATIONS!$D5,Stan!$C:$C,0),MATCH(CALCULATIONS!$B$1,Stan!$B$2:$H$2,0))</f>
        <v>11</v>
      </c>
      <c r="L5" s="26">
        <f>INDEX(Dave!$B:$H,MATCH(CALCULATIONS!$D5,Dave!$C:$C,0),MATCH(CALCULATIONS!$B$1,Dave!$B$2:$H$2,0))</f>
        <v>11</v>
      </c>
      <c r="M5" s="33">
        <f t="shared" si="0"/>
        <v>8.1428571428571423</v>
      </c>
    </row>
    <row r="6" spans="2:13" x14ac:dyDescent="0.2">
      <c r="C6" s="32">
        <f t="shared" si="1"/>
        <v>5</v>
      </c>
      <c r="D6" s="30" t="s">
        <v>10</v>
      </c>
      <c r="E6" s="24">
        <v>321460</v>
      </c>
      <c r="F6" s="26">
        <f>INDEX(Greg!$B:$H,MATCH(CALCULATIONS!$D6,Greg!$C:$C,0),MATCH(CALCULATIONS!$B$1,Greg!$B$2:$H$2,0))</f>
        <v>4</v>
      </c>
      <c r="G6" s="26">
        <f>INDEX(Denise!$B:$H,MATCH(CALCULATIONS!$D6,Denise!$C:$C,0),MATCH(CALCULATIONS!$B$1,Denise!$B$2:$H$2,0))</f>
        <v>1</v>
      </c>
      <c r="H6" s="26">
        <f>INDEX(Jenn!$B:$H,MATCH(CALCULATIONS!$D6,Jenn!$C:$C,0),MATCH(CALCULATIONS!$B$1,Jenn!$B$2:$H$2,0))</f>
        <v>7</v>
      </c>
      <c r="I6" s="26">
        <f>INDEX(Jack!$B:$H,MATCH(CALCULATIONS!$D6,Jack!$C:$C,0),MATCH(CALCULATIONS!$B$1,Jack!$B$2:$H$2,0))</f>
        <v>1</v>
      </c>
      <c r="J6" s="26">
        <f>INDEX(Marge!$B:$H,MATCH(CALCULATIONS!$D6,Marge!$C:$C,0),MATCH(CALCULATIONS!$B$1,Marge!$B$2:$H$2,0))</f>
        <v>1</v>
      </c>
      <c r="K6" s="26">
        <f>INDEX(Stan!$B:$H,MATCH(CALCULATIONS!$D6,Stan!$C:$C,0),MATCH(CALCULATIONS!$B$1,Stan!$B$2:$H$2,0))</f>
        <v>8</v>
      </c>
      <c r="L6" s="26">
        <f>INDEX(Dave!$B:$H,MATCH(CALCULATIONS!$D6,Dave!$C:$C,0),MATCH(CALCULATIONS!$B$1,Dave!$B$2:$H$2,0))</f>
        <v>3</v>
      </c>
      <c r="M6" s="33">
        <f t="shared" si="0"/>
        <v>3.5714285714285716</v>
      </c>
    </row>
    <row r="7" spans="2:13" x14ac:dyDescent="0.2">
      <c r="C7" s="32">
        <f t="shared" si="1"/>
        <v>6</v>
      </c>
      <c r="D7" s="30" t="s">
        <v>11</v>
      </c>
      <c r="E7" s="24">
        <v>415000</v>
      </c>
      <c r="F7" s="26">
        <f>INDEX(Greg!$B:$H,MATCH(CALCULATIONS!$D7,Greg!$C:$C,0),MATCH(CALCULATIONS!$B$1,Greg!$B$2:$H$2,0))</f>
        <v>5</v>
      </c>
      <c r="G7" s="26">
        <f>INDEX(Denise!$B:$H,MATCH(CALCULATIONS!$D7,Denise!$C:$C,0),MATCH(CALCULATIONS!$B$1,Denise!$B$2:$H$2,0))</f>
        <v>2</v>
      </c>
      <c r="H7" s="26">
        <f>INDEX(Jenn!$B:$H,MATCH(CALCULATIONS!$D7,Jenn!$C:$C,0),MATCH(CALCULATIONS!$B$1,Jenn!$B$2:$H$2,0))</f>
        <v>8</v>
      </c>
      <c r="I7" s="26">
        <f>INDEX(Jack!$B:$H,MATCH(CALCULATIONS!$D7,Jack!$C:$C,0),MATCH(CALCULATIONS!$B$1,Jack!$B$2:$H$2,0))</f>
        <v>2</v>
      </c>
      <c r="J7" s="26">
        <f>INDEX(Marge!$B:$H,MATCH(CALCULATIONS!$D7,Marge!$C:$C,0),MATCH(CALCULATIONS!$B$1,Marge!$B$2:$H$2,0))</f>
        <v>2</v>
      </c>
      <c r="K7" s="26">
        <f>INDEX(Stan!$B:$H,MATCH(CALCULATIONS!$D7,Stan!$C:$C,0),MATCH(CALCULATIONS!$B$1,Stan!$B$2:$H$2,0))</f>
        <v>15</v>
      </c>
      <c r="L7" s="26">
        <f>INDEX(Dave!$B:$H,MATCH(CALCULATIONS!$D7,Dave!$C:$C,0),MATCH(CALCULATIONS!$B$1,Dave!$B$2:$H$2,0))</f>
        <v>4</v>
      </c>
      <c r="M7" s="33">
        <f t="shared" si="0"/>
        <v>5.4285714285714288</v>
      </c>
    </row>
    <row r="8" spans="2:13" x14ac:dyDescent="0.2">
      <c r="C8" s="32">
        <f t="shared" si="1"/>
        <v>7</v>
      </c>
      <c r="D8" s="30" t="s">
        <v>12</v>
      </c>
      <c r="E8" s="24">
        <v>117000</v>
      </c>
      <c r="F8" s="26">
        <f>INDEX(Greg!$B:$H,MATCH(CALCULATIONS!$D8,Greg!$C:$C,0),MATCH(CALCULATIONS!$B$1,Greg!$B$2:$H$2,0))</f>
        <v>14</v>
      </c>
      <c r="G8" s="26">
        <f>INDEX(Denise!$B:$H,MATCH(CALCULATIONS!$D8,Denise!$C:$C,0),MATCH(CALCULATIONS!$B$1,Denise!$B$2:$H$2,0))</f>
        <v>10</v>
      </c>
      <c r="H8" s="26">
        <f>INDEX(Jenn!$B:$H,MATCH(CALCULATIONS!$D8,Jenn!$C:$C,0),MATCH(CALCULATIONS!$B$1,Jenn!$B$2:$H$2,0))</f>
        <v>13</v>
      </c>
      <c r="I8" s="26">
        <f>INDEX(Jack!$B:$H,MATCH(CALCULATIONS!$D8,Jack!$C:$C,0),MATCH(CALCULATIONS!$B$1,Jack!$B$2:$H$2,0))</f>
        <v>9</v>
      </c>
      <c r="J8" s="26">
        <f>INDEX(Marge!$B:$H,MATCH(CALCULATIONS!$D8,Marge!$C:$C,0),MATCH(CALCULATIONS!$B$1,Marge!$B$2:$H$2,0))</f>
        <v>14</v>
      </c>
      <c r="K8" s="26">
        <f>INDEX(Stan!$B:$H,MATCH(CALCULATIONS!$D8,Stan!$C:$C,0),MATCH(CALCULATIONS!$B$1,Stan!$B$2:$H$2,0))</f>
        <v>7</v>
      </c>
      <c r="L8" s="26">
        <f>INDEX(Dave!$B:$H,MATCH(CALCULATIONS!$D8,Dave!$C:$C,0),MATCH(CALCULATIONS!$B$1,Dave!$B$2:$H$2,0))</f>
        <v>10</v>
      </c>
      <c r="M8" s="33">
        <f t="shared" si="0"/>
        <v>11</v>
      </c>
    </row>
    <row r="9" spans="2:13" x14ac:dyDescent="0.2">
      <c r="C9" s="32">
        <f t="shared" si="1"/>
        <v>8</v>
      </c>
      <c r="D9" s="30" t="s">
        <v>13</v>
      </c>
      <c r="E9" s="24">
        <v>141061</v>
      </c>
      <c r="F9" s="26">
        <f>INDEX(Greg!$B:$H,MATCH(CALCULATIONS!$D9,Greg!$C:$C,0),MATCH(CALCULATIONS!$B$1,Greg!$B$2:$H$2,0))</f>
        <v>10</v>
      </c>
      <c r="G9" s="26">
        <f>INDEX(Denise!$B:$H,MATCH(CALCULATIONS!$D9,Denise!$C:$C,0),MATCH(CALCULATIONS!$B$1,Denise!$B$2:$H$2,0))</f>
        <v>5</v>
      </c>
      <c r="H9" s="26">
        <f>INDEX(Jenn!$B:$H,MATCH(CALCULATIONS!$D9,Jenn!$C:$C,0),MATCH(CALCULATIONS!$B$1,Jenn!$B$2:$H$2,0))</f>
        <v>12</v>
      </c>
      <c r="I9" s="26">
        <f>INDEX(Jack!$B:$H,MATCH(CALCULATIONS!$D9,Jack!$C:$C,0),MATCH(CALCULATIONS!$B$1,Jack!$B$2:$H$2,0))</f>
        <v>15</v>
      </c>
      <c r="J9" s="26">
        <f>INDEX(Marge!$B:$H,MATCH(CALCULATIONS!$D9,Marge!$C:$C,0),MATCH(CALCULATIONS!$B$1,Marge!$B$2:$H$2,0))</f>
        <v>3</v>
      </c>
      <c r="K9" s="26">
        <f>INDEX(Stan!$B:$H,MATCH(CALCULATIONS!$D9,Stan!$C:$C,0),MATCH(CALCULATIONS!$B$1,Stan!$B$2:$H$2,0))</f>
        <v>10</v>
      </c>
      <c r="L9" s="26">
        <f>INDEX(Dave!$B:$H,MATCH(CALCULATIONS!$D9,Dave!$C:$C,0),MATCH(CALCULATIONS!$B$1,Dave!$B$2:$H$2,0))</f>
        <v>12</v>
      </c>
      <c r="M9" s="33">
        <f t="shared" si="0"/>
        <v>9.5714285714285712</v>
      </c>
    </row>
    <row r="10" spans="2:13" x14ac:dyDescent="0.2">
      <c r="C10" s="32">
        <f t="shared" si="1"/>
        <v>9</v>
      </c>
      <c r="D10" s="30" t="s">
        <v>14</v>
      </c>
      <c r="E10" s="24">
        <v>297500</v>
      </c>
      <c r="F10" s="26">
        <f>INDEX(Greg!$B:$H,MATCH(CALCULATIONS!$D10,Greg!$C:$C,0),MATCH(CALCULATIONS!$B$1,Greg!$B$2:$H$2,0))</f>
        <v>16</v>
      </c>
      <c r="G10" s="26">
        <f>INDEX(Denise!$B:$H,MATCH(CALCULATIONS!$D10,Denise!$C:$C,0),MATCH(CALCULATIONS!$B$1,Denise!$B$2:$H$2,0))</f>
        <v>17</v>
      </c>
      <c r="H10" s="26">
        <f>INDEX(Jenn!$B:$H,MATCH(CALCULATIONS!$D10,Jenn!$C:$C,0),MATCH(CALCULATIONS!$B$1,Jenn!$B$2:$H$2,0))</f>
        <v>15</v>
      </c>
      <c r="I10" s="26">
        <f>INDEX(Jack!$B:$H,MATCH(CALCULATIONS!$D10,Jack!$C:$C,0),MATCH(CALCULATIONS!$B$1,Jack!$B$2:$H$2,0))</f>
        <v>13</v>
      </c>
      <c r="J10" s="26">
        <f>INDEX(Marge!$B:$H,MATCH(CALCULATIONS!$D10,Marge!$C:$C,0),MATCH(CALCULATIONS!$B$1,Marge!$B$2:$H$2,0))</f>
        <v>15</v>
      </c>
      <c r="K10" s="26">
        <f>INDEX(Stan!$B:$H,MATCH(CALCULATIONS!$D10,Stan!$C:$C,0),MATCH(CALCULATIONS!$B$1,Stan!$B$2:$H$2,0))</f>
        <v>5</v>
      </c>
      <c r="L10" s="26">
        <f>INDEX(Dave!$B:$H,MATCH(CALCULATIONS!$D10,Dave!$C:$C,0),MATCH(CALCULATIONS!$B$1,Dave!$B$2:$H$2,0))</f>
        <v>15</v>
      </c>
      <c r="M10" s="33">
        <f t="shared" si="0"/>
        <v>13.714285714285714</v>
      </c>
    </row>
    <row r="11" spans="2:13" x14ac:dyDescent="0.2">
      <c r="C11" s="32">
        <f t="shared" si="1"/>
        <v>10</v>
      </c>
      <c r="D11" s="30" t="s">
        <v>15</v>
      </c>
      <c r="E11" s="24">
        <v>250724</v>
      </c>
      <c r="F11" s="26">
        <f>INDEX(Greg!$B:$H,MATCH(CALCULATIONS!$D11,Greg!$C:$C,0),MATCH(CALCULATIONS!$B$1,Greg!$B$2:$H$2,0))</f>
        <v>3</v>
      </c>
      <c r="G11" s="26">
        <f>INDEX(Denise!$B:$H,MATCH(CALCULATIONS!$D11,Denise!$C:$C,0),MATCH(CALCULATIONS!$B$1,Denise!$B$2:$H$2,0))</f>
        <v>9</v>
      </c>
      <c r="H11" s="26">
        <f>INDEX(Jenn!$B:$H,MATCH(CALCULATIONS!$D11,Jenn!$C:$C,0),MATCH(CALCULATIONS!$B$1,Jenn!$B$2:$H$2,0))</f>
        <v>11</v>
      </c>
      <c r="I11" s="26">
        <f>INDEX(Jack!$B:$H,MATCH(CALCULATIONS!$D11,Jack!$C:$C,0),MATCH(CALCULATIONS!$B$1,Jack!$B$2:$H$2,0))</f>
        <v>14</v>
      </c>
      <c r="J11" s="26">
        <f>INDEX(Marge!$B:$H,MATCH(CALCULATIONS!$D11,Marge!$C:$C,0),MATCH(CALCULATIONS!$B$1,Marge!$B$2:$H$2,0))</f>
        <v>4</v>
      </c>
      <c r="K11" s="26">
        <f>INDEX(Stan!$B:$H,MATCH(CALCULATIONS!$D11,Stan!$C:$C,0),MATCH(CALCULATIONS!$B$1,Stan!$B$2:$H$2,0))</f>
        <v>6</v>
      </c>
      <c r="L11" s="26">
        <f>INDEX(Dave!$B:$H,MATCH(CALCULATIONS!$D11,Dave!$C:$C,0),MATCH(CALCULATIONS!$B$1,Dave!$B$2:$H$2,0))</f>
        <v>8</v>
      </c>
      <c r="M11" s="33">
        <f t="shared" si="0"/>
        <v>7.8571428571428568</v>
      </c>
    </row>
    <row r="12" spans="2:13" x14ac:dyDescent="0.2">
      <c r="C12" s="32">
        <f t="shared" si="1"/>
        <v>11</v>
      </c>
      <c r="D12" s="30" t="s">
        <v>16</v>
      </c>
      <c r="E12" s="24">
        <v>99000</v>
      </c>
      <c r="F12" s="26">
        <f>INDEX(Greg!$B:$H,MATCH(CALCULATIONS!$D12,Greg!$C:$C,0),MATCH(CALCULATIONS!$B$1,Greg!$B$2:$H$2,0))</f>
        <v>17</v>
      </c>
      <c r="G12" s="26">
        <f>INDEX(Denise!$B:$H,MATCH(CALCULATIONS!$D12,Denise!$C:$C,0),MATCH(CALCULATIONS!$B$1,Denise!$B$2:$H$2,0))</f>
        <v>16</v>
      </c>
      <c r="H12" s="26">
        <f>INDEX(Jenn!$B:$H,MATCH(CALCULATIONS!$D12,Jenn!$C:$C,0),MATCH(CALCULATIONS!$B$1,Jenn!$B$2:$H$2,0))</f>
        <v>7</v>
      </c>
      <c r="I12" s="26">
        <f>INDEX(Jack!$B:$H,MATCH(CALCULATIONS!$D12,Jack!$C:$C,0),MATCH(CALCULATIONS!$B$1,Jack!$B$2:$H$2,0))</f>
        <v>16</v>
      </c>
      <c r="J12" s="26">
        <f>INDEX(Marge!$B:$H,MATCH(CALCULATIONS!$D12,Marge!$C:$C,0),MATCH(CALCULATIONS!$B$1,Marge!$B$2:$H$2,0))</f>
        <v>16</v>
      </c>
      <c r="K12" s="26">
        <f>INDEX(Stan!$B:$H,MATCH(CALCULATIONS!$D12,Stan!$C:$C,0),MATCH(CALCULATIONS!$B$1,Stan!$B$2:$H$2,0))</f>
        <v>17</v>
      </c>
      <c r="L12" s="26">
        <f>INDEX(Dave!$B:$H,MATCH(CALCULATIONS!$D12,Dave!$C:$C,0),MATCH(CALCULATIONS!$B$1,Dave!$B$2:$H$2,0))</f>
        <v>16</v>
      </c>
      <c r="M12" s="33">
        <f t="shared" si="0"/>
        <v>15</v>
      </c>
    </row>
    <row r="13" spans="2:13" x14ac:dyDescent="0.2">
      <c r="C13" s="32">
        <f t="shared" si="1"/>
        <v>12</v>
      </c>
      <c r="D13" s="30" t="s">
        <v>17</v>
      </c>
      <c r="E13" s="24">
        <v>150000</v>
      </c>
      <c r="F13" s="26">
        <f>INDEX(Greg!$B:$H,MATCH(CALCULATIONS!$D13,Greg!$C:$C,0),MATCH(CALCULATIONS!$B$1,Greg!$B$2:$H$2,0))</f>
        <v>13</v>
      </c>
      <c r="G13" s="26">
        <f>INDEX(Denise!$B:$H,MATCH(CALCULATIONS!$D13,Denise!$C:$C,0),MATCH(CALCULATIONS!$B$1,Denise!$B$2:$H$2,0))</f>
        <v>14</v>
      </c>
      <c r="H13" s="26">
        <f>INDEX(Jenn!$B:$H,MATCH(CALCULATIONS!$D13,Jenn!$C:$C,0),MATCH(CALCULATIONS!$B$1,Jenn!$B$2:$H$2,0))</f>
        <v>16</v>
      </c>
      <c r="I13" s="26">
        <f>INDEX(Jack!$B:$H,MATCH(CALCULATIONS!$D13,Jack!$C:$C,0),MATCH(CALCULATIONS!$B$1,Jack!$B$2:$H$2,0))</f>
        <v>5</v>
      </c>
      <c r="J13" s="26">
        <f>INDEX(Marge!$B:$H,MATCH(CALCULATIONS!$D13,Marge!$C:$C,0),MATCH(CALCULATIONS!$B$1,Marge!$B$2:$H$2,0))</f>
        <v>13</v>
      </c>
      <c r="K13" s="26">
        <f>INDEX(Stan!$B:$H,MATCH(CALCULATIONS!$D13,Stan!$C:$C,0),MATCH(CALCULATIONS!$B$1,Stan!$B$2:$H$2,0))</f>
        <v>16</v>
      </c>
      <c r="L13" s="26">
        <f>INDEX(Dave!$B:$H,MATCH(CALCULATIONS!$D13,Dave!$C:$C,0),MATCH(CALCULATIONS!$B$1,Dave!$B$2:$H$2,0))</f>
        <v>13</v>
      </c>
      <c r="M13" s="33">
        <f t="shared" si="0"/>
        <v>12.857142857142858</v>
      </c>
    </row>
    <row r="14" spans="2:13" x14ac:dyDescent="0.2">
      <c r="C14" s="32">
        <f t="shared" si="1"/>
        <v>13</v>
      </c>
      <c r="D14" s="30" t="s">
        <v>18</v>
      </c>
      <c r="E14" s="24">
        <v>53933</v>
      </c>
      <c r="F14" s="26">
        <f>INDEX(Greg!$B:$H,MATCH(CALCULATIONS!$D14,Greg!$C:$C,0),MATCH(CALCULATIONS!$B$1,Greg!$B$2:$H$2,0))</f>
        <v>11</v>
      </c>
      <c r="G14" s="26">
        <f>INDEX(Denise!$B:$H,MATCH(CALCULATIONS!$D14,Denise!$C:$C,0),MATCH(CALCULATIONS!$B$1,Denise!$B$2:$H$2,0))</f>
        <v>6</v>
      </c>
      <c r="H14" s="26">
        <f>INDEX(Jenn!$B:$H,MATCH(CALCULATIONS!$D14,Jenn!$C:$C,0),MATCH(CALCULATIONS!$B$1,Jenn!$B$2:$H$2,0))</f>
        <v>4</v>
      </c>
      <c r="I14" s="26">
        <f>INDEX(Jack!$B:$H,MATCH(CALCULATIONS!$D14,Jack!$C:$C,0),MATCH(CALCULATIONS!$B$1,Jack!$B$2:$H$2,0))</f>
        <v>17</v>
      </c>
      <c r="J14" s="26">
        <f>INDEX(Marge!$B:$H,MATCH(CALCULATIONS!$D14,Marge!$C:$C,0),MATCH(CALCULATIONS!$B$1,Marge!$B$2:$H$2,0))</f>
        <v>12</v>
      </c>
      <c r="K14" s="26">
        <f>INDEX(Stan!$B:$H,MATCH(CALCULATIONS!$D14,Stan!$C:$C,0),MATCH(CALCULATIONS!$B$1,Stan!$B$2:$H$2,0))</f>
        <v>9</v>
      </c>
      <c r="L14" s="26">
        <f>INDEX(Dave!$B:$H,MATCH(CALCULATIONS!$D14,Dave!$C:$C,0),MATCH(CALCULATIONS!$B$1,Dave!$B$2:$H$2,0))</f>
        <v>14</v>
      </c>
      <c r="M14" s="33">
        <f t="shared" si="0"/>
        <v>10.428571428571429</v>
      </c>
    </row>
    <row r="15" spans="2:13" x14ac:dyDescent="0.2">
      <c r="C15" s="32">
        <f t="shared" si="1"/>
        <v>14</v>
      </c>
      <c r="D15" s="30" t="s">
        <v>39</v>
      </c>
      <c r="E15" s="24">
        <v>228000</v>
      </c>
      <c r="F15" s="26">
        <f>INDEX(Greg!$B:$H,MATCH(CALCULATIONS!$D15,Greg!$C:$C,0),MATCH(CALCULATIONS!$B$1,Greg!$B$2:$H$2,0))</f>
        <v>7</v>
      </c>
      <c r="G15" s="26">
        <f>INDEX(Denise!$B:$H,MATCH(CALCULATIONS!$D15,Denise!$C:$C,0),MATCH(CALCULATIONS!$B$1,Denise!$B$2:$H$2,0))</f>
        <v>7</v>
      </c>
      <c r="H15" s="26">
        <f>INDEX(Jenn!$B:$H,MATCH(CALCULATIONS!$D15,Jenn!$C:$C,0),MATCH(CALCULATIONS!$B$1,Jenn!$B$2:$H$2,0))</f>
        <v>6</v>
      </c>
      <c r="I15" s="26">
        <f>INDEX(Jack!$B:$H,MATCH(CALCULATIONS!$D15,Jack!$C:$C,0),MATCH(CALCULATIONS!$B$1,Jack!$B$2:$H$2,0))</f>
        <v>10</v>
      </c>
      <c r="J15" s="26">
        <f>INDEX(Marge!$B:$H,MATCH(CALCULATIONS!$D15,Marge!$C:$C,0),MATCH(CALCULATIONS!$B$1,Marge!$B$2:$H$2,0))</f>
        <v>9</v>
      </c>
      <c r="K15" s="26">
        <f>INDEX(Stan!$B:$H,MATCH(CALCULATIONS!$D15,Stan!$C:$C,0),MATCH(CALCULATIONS!$B$1,Stan!$B$2:$H$2,0))</f>
        <v>14</v>
      </c>
      <c r="L15" s="26">
        <f>INDEX(Dave!$B:$H,MATCH(CALCULATIONS!$D15,Dave!$C:$C,0),MATCH(CALCULATIONS!$B$1,Dave!$B$2:$H$2,0))</f>
        <v>5</v>
      </c>
      <c r="M15" s="33">
        <f t="shared" si="0"/>
        <v>8.2857142857142865</v>
      </c>
    </row>
    <row r="16" spans="2:13" x14ac:dyDescent="0.2">
      <c r="C16" s="32">
        <f t="shared" si="1"/>
        <v>15</v>
      </c>
      <c r="D16" s="30" t="s">
        <v>19</v>
      </c>
      <c r="E16" s="24">
        <v>390000</v>
      </c>
      <c r="F16" s="26">
        <f>INDEX(Greg!$B:$H,MATCH(CALCULATIONS!$D16,Greg!$C:$C,0),MATCH(CALCULATIONS!$B$1,Greg!$B$2:$H$2,0))</f>
        <v>6</v>
      </c>
      <c r="G16" s="26">
        <f>INDEX(Denise!$B:$H,MATCH(CALCULATIONS!$D16,Denise!$C:$C,0),MATCH(CALCULATIONS!$B$1,Denise!$B$2:$H$2,0))</f>
        <v>3</v>
      </c>
      <c r="H16" s="26">
        <f>INDEX(Jenn!$B:$H,MATCH(CALCULATIONS!$D16,Jenn!$C:$C,0),MATCH(CALCULATIONS!$B$1,Jenn!$B$2:$H$2,0))</f>
        <v>3</v>
      </c>
      <c r="I16" s="26">
        <f>INDEX(Jack!$B:$H,MATCH(CALCULATIONS!$D16,Jack!$C:$C,0),MATCH(CALCULATIONS!$B$1,Jack!$B$2:$H$2,0))</f>
        <v>6</v>
      </c>
      <c r="J16" s="26">
        <f>INDEX(Marge!$B:$H,MATCH(CALCULATIONS!$D16,Marge!$C:$C,0),MATCH(CALCULATIONS!$B$1,Marge!$B$2:$H$2,0))</f>
        <v>5</v>
      </c>
      <c r="K16" s="26">
        <f>INDEX(Stan!$B:$H,MATCH(CALCULATIONS!$D16,Stan!$C:$C,0),MATCH(CALCULATIONS!$B$1,Stan!$B$2:$H$2,0))</f>
        <v>4</v>
      </c>
      <c r="L16" s="26">
        <f>INDEX(Dave!$B:$H,MATCH(CALCULATIONS!$D16,Dave!$C:$C,0),MATCH(CALCULATIONS!$B$1,Dave!$B$2:$H$2,0))</f>
        <v>9</v>
      </c>
      <c r="M16" s="33">
        <f t="shared" si="0"/>
        <v>5.1428571428571432</v>
      </c>
    </row>
    <row r="17" spans="3:13" x14ac:dyDescent="0.2">
      <c r="C17" s="32">
        <f t="shared" si="1"/>
        <v>16</v>
      </c>
      <c r="D17" s="30" t="s">
        <v>20</v>
      </c>
      <c r="E17" s="24">
        <v>100600</v>
      </c>
      <c r="F17" s="26">
        <f>INDEX(Greg!$B:$H,MATCH(CALCULATIONS!$D17,Greg!$C:$C,0),MATCH(CALCULATIONS!$B$1,Greg!$B$2:$H$2,0))</f>
        <v>8</v>
      </c>
      <c r="G17" s="26">
        <f>INDEX(Denise!$B:$H,MATCH(CALCULATIONS!$D17,Denise!$C:$C,0),MATCH(CALCULATIONS!$B$1,Denise!$B$2:$H$2,0))</f>
        <v>11</v>
      </c>
      <c r="H17" s="26">
        <f>INDEX(Jenn!$B:$H,MATCH(CALCULATIONS!$D17,Jenn!$C:$C,0),MATCH(CALCULATIONS!$B$1,Jenn!$B$2:$H$2,0))</f>
        <v>1</v>
      </c>
      <c r="I17" s="26">
        <f>INDEX(Jack!$B:$H,MATCH(CALCULATIONS!$D17,Jack!$C:$C,0),MATCH(CALCULATIONS!$B$1,Jack!$B$2:$H$2,0))</f>
        <v>11</v>
      </c>
      <c r="J17" s="26">
        <f>INDEX(Marge!$B:$H,MATCH(CALCULATIONS!$D17,Marge!$C:$C,0),MATCH(CALCULATIONS!$B$1,Marge!$B$2:$H$2,0))</f>
        <v>7</v>
      </c>
      <c r="K17" s="26">
        <f>INDEX(Stan!$B:$H,MATCH(CALCULATIONS!$D17,Stan!$C:$C,0),MATCH(CALCULATIONS!$B$1,Stan!$B$2:$H$2,0))</f>
        <v>1</v>
      </c>
      <c r="L17" s="26">
        <f>INDEX(Dave!$B:$H,MATCH(CALCULATIONS!$D17,Dave!$C:$C,0),MATCH(CALCULATIONS!$B$1,Dave!$B$2:$H$2,0))</f>
        <v>2</v>
      </c>
      <c r="M17" s="33">
        <f t="shared" si="0"/>
        <v>5.8571428571428568</v>
      </c>
    </row>
    <row r="18" spans="3:13" x14ac:dyDescent="0.2">
      <c r="C18" s="32">
        <f t="shared" si="1"/>
        <v>17</v>
      </c>
      <c r="D18" s="30" t="s">
        <v>21</v>
      </c>
      <c r="E18" s="24">
        <v>500000</v>
      </c>
      <c r="F18" s="26">
        <f>INDEX(Greg!$B:$H,MATCH(CALCULATIONS!$D18,Greg!$C:$C,0),MATCH(CALCULATIONS!$B$1,Greg!$B$2:$H$2,0))</f>
        <v>15</v>
      </c>
      <c r="G18" s="26">
        <f>INDEX(Denise!$B:$H,MATCH(CALCULATIONS!$D18,Denise!$C:$C,0),MATCH(CALCULATIONS!$B$1,Denise!$B$2:$H$2,0))</f>
        <v>15</v>
      </c>
      <c r="H18" s="26">
        <f>INDEX(Jenn!$B:$H,MATCH(CALCULATIONS!$D18,Jenn!$C:$C,0),MATCH(CALCULATIONS!$B$1,Jenn!$B$2:$H$2,0))</f>
        <v>17</v>
      </c>
      <c r="I18" s="26">
        <f>INDEX(Jack!$B:$H,MATCH(CALCULATIONS!$D18,Jack!$C:$C,0),MATCH(CALCULATIONS!$B$1,Jack!$B$2:$H$2,0))</f>
        <v>12</v>
      </c>
      <c r="J18" s="26">
        <f>INDEX(Marge!$B:$H,MATCH(CALCULATIONS!$D18,Marge!$C:$C,0),MATCH(CALCULATIONS!$B$1,Marge!$B$2:$H$2,0))</f>
        <v>17</v>
      </c>
      <c r="K18" s="26">
        <f>INDEX(Stan!$B:$H,MATCH(CALCULATIONS!$D18,Stan!$C:$C,0),MATCH(CALCULATIONS!$B$1,Stan!$B$2:$H$2,0))</f>
        <v>3</v>
      </c>
      <c r="L18" s="26">
        <f>INDEX(Dave!$B:$H,MATCH(CALCULATIONS!$D18,Dave!$C:$C,0),MATCH(CALCULATIONS!$B$1,Dave!$B$2:$H$2,0))</f>
        <v>17</v>
      </c>
      <c r="M18" s="33">
        <f t="shared" si="0"/>
        <v>13.714285714285714</v>
      </c>
    </row>
  </sheetData>
  <autoFilter ref="C1:M19" xr:uid="{65F8591B-9691-4DFB-9CD6-F008BCFB74D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FINAL TEAM RECOMMENDATIONS</vt:lpstr>
      <vt:lpstr>Greg</vt:lpstr>
      <vt:lpstr>Denise</vt:lpstr>
      <vt:lpstr>Jenn</vt:lpstr>
      <vt:lpstr>Jack</vt:lpstr>
      <vt:lpstr>Marge</vt:lpstr>
      <vt:lpstr>Stan</vt:lpstr>
      <vt:lpstr>Dave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2023-02-10T13:25:35Z</dcterms:created>
  <dcterms:modified xsi:type="dcterms:W3CDTF">2023-02-22T13:16:37Z</dcterms:modified>
</cp:coreProperties>
</file>