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wnofcolchester-my.sharepoint.com/personal/gfurman_colchesterct_gov/Documents/Desktop/"/>
    </mc:Choice>
  </mc:AlternateContent>
  <xr:revisionPtr revIDLastSave="0" documentId="8_{D80DCEF0-D257-4FE2-96A6-D8435978B3DB}" xr6:coauthVersionLast="47" xr6:coauthVersionMax="47" xr10:uidLastSave="{00000000-0000-0000-0000-000000000000}"/>
  <bookViews>
    <workbookView xWindow="-108" yWindow="-108" windowWidth="23256" windowHeight="14016" tabRatio="596" xr2:uid="{00000000-000D-0000-FFFF-FFFF00000000}"/>
  </bookViews>
  <sheets>
    <sheet name="Budget" sheetId="1" r:id="rId1"/>
    <sheet name="Payments- Inv" sheetId="3" r:id="rId2"/>
    <sheet name="Tranfers-Adj" sheetId="4" r:id="rId3"/>
  </sheets>
  <definedNames>
    <definedName name="_xlnm.Print_Area" localSheetId="0">Budget!$A$1:$K$83</definedName>
    <definedName name="_xlnm.Print_Area" localSheetId="1">'Payments- Inv'!$A$1:$F$179</definedName>
    <definedName name="_xlnm.Print_Area" localSheetId="2">'Tranfers-Adj'!$A$1:$E$96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2" i="1" l="1"/>
  <c r="F163" i="3"/>
  <c r="F8" i="3" l="1"/>
  <c r="J8" i="3" s="1"/>
  <c r="F170" i="3"/>
  <c r="G24" i="1" s="1"/>
  <c r="H24" i="1" s="1"/>
  <c r="F77" i="3"/>
  <c r="F15" i="1"/>
  <c r="D32" i="1"/>
  <c r="F32" i="1" s="1"/>
  <c r="D28" i="1"/>
  <c r="F28" i="1" s="1"/>
  <c r="D27" i="1"/>
  <c r="F27" i="1" s="1"/>
  <c r="D24" i="1"/>
  <c r="F24" i="1" s="1"/>
  <c r="F164" i="3" s="1"/>
  <c r="D23" i="1"/>
  <c r="F23" i="1" s="1"/>
  <c r="D22" i="1"/>
  <c r="F22" i="1" s="1"/>
  <c r="D17" i="1"/>
  <c r="F17" i="1" s="1"/>
  <c r="D16" i="1"/>
  <c r="F16" i="1" s="1"/>
  <c r="D12" i="1"/>
  <c r="F12" i="1" s="1"/>
  <c r="D11" i="1"/>
  <c r="F11" i="1" s="1"/>
  <c r="D10" i="1"/>
  <c r="F10" i="1" s="1"/>
  <c r="D7" i="1"/>
  <c r="F7" i="1" s="1"/>
  <c r="E35" i="1"/>
  <c r="H10" i="1" l="1"/>
  <c r="I10" i="1" s="1"/>
  <c r="I24" i="1"/>
  <c r="I82" i="1"/>
  <c r="F143" i="3"/>
  <c r="E91" i="4"/>
  <c r="E95" i="4" s="1"/>
  <c r="E86" i="4"/>
  <c r="E81" i="4"/>
  <c r="D19" i="1" s="1"/>
  <c r="F19" i="1" s="1"/>
  <c r="E77" i="4"/>
  <c r="D18" i="1" s="1"/>
  <c r="F18" i="1" s="1"/>
  <c r="E73" i="4"/>
  <c r="E69" i="4"/>
  <c r="H82" i="1"/>
  <c r="E64" i="4"/>
  <c r="E59" i="4"/>
  <c r="E52" i="4"/>
  <c r="E48" i="4"/>
  <c r="E44" i="4"/>
  <c r="E26" i="4"/>
  <c r="E17" i="4"/>
  <c r="D31" i="1" s="1"/>
  <c r="F31" i="1" s="1"/>
  <c r="E12" i="4"/>
  <c r="E7" i="4"/>
  <c r="F130" i="3" l="1"/>
  <c r="H22" i="1"/>
  <c r="I22" i="1" s="1"/>
  <c r="H7" i="1"/>
  <c r="I7" i="1" s="1"/>
  <c r="G12" i="1"/>
  <c r="H12" i="1" s="1"/>
  <c r="G22" i="1"/>
  <c r="J22" i="1" l="1"/>
  <c r="H65" i="1"/>
  <c r="H57" i="1"/>
  <c r="F28" i="3" l="1"/>
  <c r="G10" i="1" s="1"/>
  <c r="G18" i="1"/>
  <c r="I27" i="1"/>
  <c r="J27" i="1" s="1"/>
  <c r="I17" i="1"/>
  <c r="J17" i="1" s="1"/>
  <c r="I23" i="1"/>
  <c r="J23" i="1" s="1"/>
  <c r="J24" i="1"/>
  <c r="F129" i="3"/>
  <c r="F123" i="3"/>
  <c r="G19" i="1" s="1"/>
  <c r="F117" i="3"/>
  <c r="D43" i="1"/>
  <c r="C43" i="1"/>
  <c r="F88" i="3"/>
  <c r="G39" i="1" s="1"/>
  <c r="H39" i="1"/>
  <c r="H40" i="1"/>
  <c r="F7" i="3"/>
  <c r="I31" i="1"/>
  <c r="J31" i="1" s="1"/>
  <c r="F40" i="1"/>
  <c r="F39" i="1"/>
  <c r="C35" i="1"/>
  <c r="I11" i="1"/>
  <c r="J11" i="1" s="1"/>
  <c r="I16" i="1"/>
  <c r="J16" i="1" s="1"/>
  <c r="I28" i="1"/>
  <c r="J28" i="1" s="1"/>
  <c r="G7" i="1" l="1"/>
  <c r="K7" i="1" s="1"/>
  <c r="F176" i="3"/>
  <c r="K12" i="1"/>
  <c r="F144" i="3"/>
  <c r="H15" i="1"/>
  <c r="I15" i="1" s="1"/>
  <c r="J15" i="1" s="1"/>
  <c r="G15" i="1"/>
  <c r="K15" i="1" s="1"/>
  <c r="G40" i="1"/>
  <c r="G43" i="1" s="1"/>
  <c r="F43" i="1"/>
  <c r="K19" i="1"/>
  <c r="H19" i="1"/>
  <c r="I19" i="1" s="1"/>
  <c r="J19" i="1" s="1"/>
  <c r="H18" i="1"/>
  <c r="H43" i="1"/>
  <c r="I39" i="1"/>
  <c r="J10" i="1"/>
  <c r="D35" i="1"/>
  <c r="F35" i="1" s="1"/>
  <c r="I32" i="1"/>
  <c r="J32" i="1" s="1"/>
  <c r="K39" i="1"/>
  <c r="I40" i="1"/>
  <c r="J40" i="1" s="1"/>
  <c r="I12" i="1"/>
  <c r="J12" i="1" s="1"/>
  <c r="K18" i="1"/>
  <c r="K11" i="1"/>
  <c r="K23" i="1"/>
  <c r="K24" i="1"/>
  <c r="K27" i="1"/>
  <c r="K10" i="1"/>
  <c r="J7" i="1"/>
  <c r="K22" i="1"/>
  <c r="K17" i="1"/>
  <c r="K16" i="1"/>
  <c r="K31" i="1"/>
  <c r="K28" i="1"/>
  <c r="I18" i="1" l="1"/>
  <c r="J18" i="1" s="1"/>
  <c r="K43" i="1"/>
  <c r="K40" i="1"/>
  <c r="G35" i="1"/>
  <c r="K32" i="1"/>
  <c r="H35" i="1"/>
  <c r="I35" i="1" s="1"/>
  <c r="J35" i="1" s="1"/>
  <c r="J39" i="1"/>
  <c r="J43" i="1" s="1"/>
  <c r="I43" i="1"/>
  <c r="F177" i="3" l="1"/>
  <c r="F178" i="3" s="1"/>
  <c r="K35" i="1"/>
</calcChain>
</file>

<file path=xl/sharedStrings.xml><?xml version="1.0" encoding="utf-8"?>
<sst xmlns="http://schemas.openxmlformats.org/spreadsheetml/2006/main" count="830" uniqueCount="260">
  <si>
    <t>Description</t>
  </si>
  <si>
    <t>Commissioning Agent</t>
  </si>
  <si>
    <t>Testing and Inspections</t>
  </si>
  <si>
    <t>State Building Permit</t>
  </si>
  <si>
    <t>Utility Connection Fees</t>
  </si>
  <si>
    <t>Owner's Contingency</t>
  </si>
  <si>
    <t>Munis Acct. No.</t>
  </si>
  <si>
    <t>Original Budget Amount</t>
  </si>
  <si>
    <t>Budget Adjustments</t>
  </si>
  <si>
    <t>Committed Encumbered</t>
  </si>
  <si>
    <t>Uncommitted Balance</t>
  </si>
  <si>
    <t>Total Project Cost</t>
  </si>
  <si>
    <t>% Expended/ Completed</t>
  </si>
  <si>
    <t>a</t>
  </si>
  <si>
    <t>b</t>
  </si>
  <si>
    <t>c</t>
  </si>
  <si>
    <t>d</t>
  </si>
  <si>
    <t>f</t>
  </si>
  <si>
    <t>g</t>
  </si>
  <si>
    <t>h</t>
  </si>
  <si>
    <t>Architect and Engineering Services</t>
  </si>
  <si>
    <t>A/E Fees</t>
  </si>
  <si>
    <t>Owner's Oversight Fees</t>
  </si>
  <si>
    <t>Project Manager/Owner's Rep.</t>
  </si>
  <si>
    <t>Town Professional Fees</t>
  </si>
  <si>
    <t>Town Legal Services</t>
  </si>
  <si>
    <t>Town Insurance/Builder's Risk</t>
  </si>
  <si>
    <t>Construction Costs</t>
  </si>
  <si>
    <t>Construction Manager GMP</t>
  </si>
  <si>
    <t>FF &amp; E (Furniture, Fixtures, Equip.</t>
  </si>
  <si>
    <t>Furniture and Equipment</t>
  </si>
  <si>
    <t>Moving &amp; Relocation Costs</t>
  </si>
  <si>
    <t>Contingencies</t>
  </si>
  <si>
    <t>Design and Estimating Contingency</t>
  </si>
  <si>
    <t>Grand Totals</t>
  </si>
  <si>
    <t>d / c</t>
  </si>
  <si>
    <t>30054780-62201</t>
  </si>
  <si>
    <t>30054780-62250</t>
  </si>
  <si>
    <t>Costs of Issuance</t>
  </si>
  <si>
    <t>30054780-60302</t>
  </si>
  <si>
    <t>30054780-61101</t>
  </si>
  <si>
    <t>30054780-61206</t>
  </si>
  <si>
    <t>30054780-61263</t>
  </si>
  <si>
    <t>30054780-61411</t>
  </si>
  <si>
    <t>30054780-64469</t>
  </si>
  <si>
    <t>30054780-68416</t>
  </si>
  <si>
    <t>30054780-62208</t>
  </si>
  <si>
    <t>30054780-61105</t>
  </si>
  <si>
    <t>Administrative Costs</t>
  </si>
  <si>
    <t>30054780-61232</t>
  </si>
  <si>
    <t>Printing &amp; Legal Notices</t>
  </si>
  <si>
    <t>Pre Referendum Costs</t>
  </si>
  <si>
    <t>Silver/Petrucelli - Architects</t>
  </si>
  <si>
    <t>Construction Solutions Group - OPM</t>
  </si>
  <si>
    <t>COR's</t>
  </si>
  <si>
    <t>Silver/Petrucelli</t>
  </si>
  <si>
    <t>001</t>
  </si>
  <si>
    <t>Construction Solutions Group</t>
  </si>
  <si>
    <t>002</t>
  </si>
  <si>
    <t>003</t>
  </si>
  <si>
    <t>004</t>
  </si>
  <si>
    <t>005</t>
  </si>
  <si>
    <t>006</t>
  </si>
  <si>
    <t>Additional Cost Estimates</t>
  </si>
  <si>
    <t>Date</t>
  </si>
  <si>
    <t>Amount</t>
  </si>
  <si>
    <t>Category</t>
  </si>
  <si>
    <t>Invoice Number</t>
  </si>
  <si>
    <t>Firm Name</t>
  </si>
  <si>
    <t>Colchester Budget</t>
  </si>
  <si>
    <t>CSG</t>
  </si>
  <si>
    <t>Pre-Construction Services</t>
  </si>
  <si>
    <t>Total</t>
  </si>
  <si>
    <t xml:space="preserve">CSG </t>
  </si>
  <si>
    <t>Pre-Construction Services Contract Value</t>
  </si>
  <si>
    <t>Construction Services -Post Referendum</t>
  </si>
  <si>
    <t>Committee Clerk</t>
  </si>
  <si>
    <t>Silver Petrucelli</t>
  </si>
  <si>
    <t>20-1473</t>
  </si>
  <si>
    <t>20-1694</t>
  </si>
  <si>
    <t>20-1943</t>
  </si>
  <si>
    <t>20-2176</t>
  </si>
  <si>
    <t>20-2257</t>
  </si>
  <si>
    <t>Pre Referendum Totals</t>
  </si>
  <si>
    <t>22-0125</t>
  </si>
  <si>
    <t>Additional Test Bore Costs</t>
  </si>
  <si>
    <t xml:space="preserve">Current Budget </t>
  </si>
  <si>
    <t>e + f</t>
  </si>
  <si>
    <t>22-0366</t>
  </si>
  <si>
    <t>Wetlands Delineation/ Wetlands Report &amp; Submission</t>
  </si>
  <si>
    <t>22-0537</t>
  </si>
  <si>
    <t>22-0637</t>
  </si>
  <si>
    <t>22-0208</t>
  </si>
  <si>
    <t>21-0420</t>
  </si>
  <si>
    <t>Fee Adjustment</t>
  </si>
  <si>
    <t>22-0703</t>
  </si>
  <si>
    <t>22-0987</t>
  </si>
  <si>
    <t>22-0905</t>
  </si>
  <si>
    <t>7A</t>
  </si>
  <si>
    <t>Rivereast News Bulletin</t>
  </si>
  <si>
    <t>217798-001RE</t>
  </si>
  <si>
    <t>Hartford Courant</t>
  </si>
  <si>
    <t>Shipman &amp; Goodwin</t>
  </si>
  <si>
    <t>Town Legal Service</t>
  </si>
  <si>
    <t>22-1157</t>
  </si>
  <si>
    <t>22-1283</t>
  </si>
  <si>
    <t>Soil Boring and Flow Test</t>
  </si>
  <si>
    <t>Printing Reimbursible</t>
  </si>
  <si>
    <t>007</t>
  </si>
  <si>
    <t>Escalation Costs</t>
  </si>
  <si>
    <t>Additional Survey</t>
  </si>
  <si>
    <t>BRD Builders</t>
  </si>
  <si>
    <t>Siltsoxx - Credit</t>
  </si>
  <si>
    <t>Stone Trenches</t>
  </si>
  <si>
    <t>D- 021</t>
  </si>
  <si>
    <t>D- 020</t>
  </si>
  <si>
    <t>D- 019</t>
  </si>
  <si>
    <t>D- 018</t>
  </si>
  <si>
    <t>1a</t>
  </si>
  <si>
    <t>Construction Services -CA</t>
  </si>
  <si>
    <t>2a</t>
  </si>
  <si>
    <t>3a</t>
  </si>
  <si>
    <t>23-403</t>
  </si>
  <si>
    <t>23-557</t>
  </si>
  <si>
    <t>IMTL</t>
  </si>
  <si>
    <t>5836-B</t>
  </si>
  <si>
    <t>Page Total</t>
  </si>
  <si>
    <t>Buget Total</t>
  </si>
  <si>
    <t>Check</t>
  </si>
  <si>
    <t>D- 017</t>
  </si>
  <si>
    <t>D- 016</t>
  </si>
  <si>
    <t>D- 015</t>
  </si>
  <si>
    <t>D- 014</t>
  </si>
  <si>
    <t>D- 013</t>
  </si>
  <si>
    <t>22-0281</t>
  </si>
  <si>
    <t>22-0036</t>
  </si>
  <si>
    <t>D- 011</t>
  </si>
  <si>
    <t>D- 012</t>
  </si>
  <si>
    <t>Expended (Invoiced)</t>
  </si>
  <si>
    <t>23-224</t>
  </si>
  <si>
    <t>22-0432</t>
  </si>
  <si>
    <t>22-0232</t>
  </si>
  <si>
    <t>23-166</t>
  </si>
  <si>
    <t>Budget Category</t>
  </si>
  <si>
    <t xml:space="preserve">$ Owner Contingency to Project Manager/ Owner's Rep </t>
  </si>
  <si>
    <t>Budget Adjustment</t>
  </si>
  <si>
    <t>Move $$ from Owner's Contingency to GMP</t>
  </si>
  <si>
    <t xml:space="preserve">Total = </t>
  </si>
  <si>
    <t>Deduct Value/ Move to Utility Connection Fees</t>
  </si>
  <si>
    <t>Deduct Value/ Move to Construction Manager GMP</t>
  </si>
  <si>
    <t>Increase value based on BC meeting 10/11/20222</t>
  </si>
  <si>
    <t>Move remaining value from Design and Estimating Contingency per BC meeting on 10/11/2022</t>
  </si>
  <si>
    <t>Move $$ from State Building Permit</t>
  </si>
  <si>
    <t>Value tranferred from Town Insurance/ BR</t>
  </si>
  <si>
    <t>Value tranferred from FFE</t>
  </si>
  <si>
    <t>Value transferred from Owner Contingency</t>
  </si>
  <si>
    <t>Remove Value/ Move to GMP</t>
  </si>
  <si>
    <t xml:space="preserve">Total= </t>
  </si>
  <si>
    <t>FFE</t>
  </si>
  <si>
    <t>Remove Value/ Move to Testing and Inspections</t>
  </si>
  <si>
    <t>Remove Value</t>
  </si>
  <si>
    <t>Conduit for future generator</t>
  </si>
  <si>
    <t>Pending</t>
  </si>
  <si>
    <t>Foundation Building Code Upgardes</t>
  </si>
  <si>
    <t>Storefront Credit (CW-1 Elleptical)</t>
  </si>
  <si>
    <t>Value transferred from AE Fees</t>
  </si>
  <si>
    <t>Value transferred from Cost of Insurnace</t>
  </si>
  <si>
    <t>Value transferred from Admin Costs</t>
  </si>
  <si>
    <t>Value transferred from Printing and Legal Notices</t>
  </si>
  <si>
    <t>Value transferred from Utility Connection Fees</t>
  </si>
  <si>
    <t>Value transferred from Furniture and Equipment</t>
  </si>
  <si>
    <t>Value transferred from Moving and Relocation</t>
  </si>
  <si>
    <t>Tranfer value to Construction Manager GMP</t>
  </si>
  <si>
    <t>$ from AE Fees to Construction Manager GMP</t>
  </si>
  <si>
    <t>$ from Cost of Insurance to Construction Manager GMP</t>
  </si>
  <si>
    <t>$ Add Value/ Move from FFE</t>
  </si>
  <si>
    <t>$ from Admin Costs to Concstructoon Manager GMP</t>
  </si>
  <si>
    <t>$ from Printing and Leagl Notices to Construction Manager GMP</t>
  </si>
  <si>
    <t>$ from Moving and Relocation Costs to Construction Manager GMP</t>
  </si>
  <si>
    <t>Add Value/ Move from Utility Connection fee</t>
  </si>
  <si>
    <t>Transfer value to AE Fees</t>
  </si>
  <si>
    <t>Math Check</t>
  </si>
  <si>
    <t>$ Utility Conncetion Fee to Project Manager/ Owner Rep</t>
  </si>
  <si>
    <t>Transfer to Project Manager/ Owner Rep</t>
  </si>
  <si>
    <t>5836-A</t>
  </si>
  <si>
    <t>5836-C</t>
  </si>
  <si>
    <t>Move $$ from Owner's Contingency to Utility Connection Fees</t>
  </si>
  <si>
    <t>Tranfer value from Owner's Contingency</t>
  </si>
  <si>
    <t>5837-A</t>
  </si>
  <si>
    <t>5837-B</t>
  </si>
  <si>
    <t>23-925</t>
  </si>
  <si>
    <t>5836-D</t>
  </si>
  <si>
    <t>4a</t>
  </si>
  <si>
    <t>5a</t>
  </si>
  <si>
    <t>23-678</t>
  </si>
  <si>
    <t>23-1108</t>
  </si>
  <si>
    <t>5836-E</t>
  </si>
  <si>
    <t>5837-C</t>
  </si>
  <si>
    <t>6a</t>
  </si>
  <si>
    <t>5826-F (Rev)</t>
  </si>
  <si>
    <t>Commisioning Agent</t>
  </si>
  <si>
    <t>$ from Commisioning Agent to Testing and Inspections</t>
  </si>
  <si>
    <t>$ Add Value/ Move from Commisioning Agent</t>
  </si>
  <si>
    <t>D- 022</t>
  </si>
  <si>
    <t>D- 023</t>
  </si>
  <si>
    <t>D- 024</t>
  </si>
  <si>
    <t>D- 025</t>
  </si>
  <si>
    <t>D- 026</t>
  </si>
  <si>
    <t>5836-G</t>
  </si>
  <si>
    <t>5837-D</t>
  </si>
  <si>
    <t>5837-E</t>
  </si>
  <si>
    <t>7a</t>
  </si>
  <si>
    <t>8a</t>
  </si>
  <si>
    <t>23-1409</t>
  </si>
  <si>
    <t>23-1188</t>
  </si>
  <si>
    <t>Electrical Building Code Upgrades</t>
  </si>
  <si>
    <t>Referendum Adjustment</t>
  </si>
  <si>
    <t>a + b + c</t>
  </si>
  <si>
    <t xml:space="preserve">e </t>
  </si>
  <si>
    <t>i</t>
  </si>
  <si>
    <t>f - e</t>
  </si>
  <si>
    <t>D- 027</t>
  </si>
  <si>
    <t>D- 028</t>
  </si>
  <si>
    <t>D- 029</t>
  </si>
  <si>
    <t>D- 030</t>
  </si>
  <si>
    <t>D- 031</t>
  </si>
  <si>
    <t>Colchesetr Water Department</t>
  </si>
  <si>
    <t>Water Connection Fee</t>
  </si>
  <si>
    <t>Relocate underground electrical primaries and tel/ data</t>
  </si>
  <si>
    <t>23-1532</t>
  </si>
  <si>
    <t>Alt- Kitchen Equipment</t>
  </si>
  <si>
    <t>Alt- Wainscoting/ handrail</t>
  </si>
  <si>
    <t>Alt- Coffered Ceiling</t>
  </si>
  <si>
    <t>Dutch Associates</t>
  </si>
  <si>
    <t>Easement Documentation</t>
  </si>
  <si>
    <t>Eversource (Gas)</t>
  </si>
  <si>
    <t>Eversource (Electric)</t>
  </si>
  <si>
    <t>Gas Service</t>
  </si>
  <si>
    <t>Electric Service</t>
  </si>
  <si>
    <t>5837-F</t>
  </si>
  <si>
    <t>5836-H</t>
  </si>
  <si>
    <t>9a</t>
  </si>
  <si>
    <t>24-131</t>
  </si>
  <si>
    <t>5837-G</t>
  </si>
  <si>
    <t>NA</t>
  </si>
  <si>
    <t>Water Connection Credit</t>
  </si>
  <si>
    <t>5836-I</t>
  </si>
  <si>
    <t>Additional Estimating Services</t>
  </si>
  <si>
    <t>Additional Clerk of the Works/ Site Coverage (Updated Schedule)</t>
  </si>
  <si>
    <t>Project Closeout Services (Updated Schedule)</t>
  </si>
  <si>
    <t>Draft</t>
  </si>
  <si>
    <t>CCD #001 -Water Diversion</t>
  </si>
  <si>
    <t>10a</t>
  </si>
  <si>
    <t>Knox Box</t>
  </si>
  <si>
    <t>008</t>
  </si>
  <si>
    <t>5836-J</t>
  </si>
  <si>
    <t>24-230</t>
  </si>
  <si>
    <t>DECD</t>
  </si>
  <si>
    <t>DECD Legal Fees</t>
  </si>
  <si>
    <t>Date: 3.08.2024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</si>
</sst>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4" fontId="1" fillId="0" borderId="2" xfId="0" applyNumberFormat="1" applyFont="1" applyBorder="1" applyAlignment="1">
      <alignment horizontal="center" wrapText="1"/>
    </xf>
    <xf numFmtId="0" fontId="2" fillId="0" borderId="0" xfId="0" applyFont="1"/>
    <xf numFmtId="44" fontId="2" fillId="0" borderId="0" xfId="0" applyNumberFormat="1" applyFont="1"/>
    <xf numFmtId="0" fontId="1" fillId="0" borderId="0" xfId="0" applyFont="1"/>
    <xf numFmtId="10" fontId="1" fillId="0" borderId="2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0" fontId="1" fillId="2" borderId="0" xfId="0" applyFont="1" applyFill="1"/>
    <xf numFmtId="44" fontId="1" fillId="2" borderId="0" xfId="0" applyNumberFormat="1" applyFont="1" applyFill="1"/>
    <xf numFmtId="10" fontId="2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/>
    <xf numFmtId="7" fontId="4" fillId="0" borderId="0" xfId="0" applyNumberFormat="1" applyFont="1" applyAlignment="1">
      <alignment horizontal="center"/>
    </xf>
    <xf numFmtId="7" fontId="0" fillId="0" borderId="0" xfId="0" applyNumberFormat="1"/>
    <xf numFmtId="0" fontId="2" fillId="4" borderId="0" xfId="0" applyFont="1" applyFill="1"/>
    <xf numFmtId="44" fontId="2" fillId="4" borderId="0" xfId="0" applyNumberFormat="1" applyFont="1" applyFill="1"/>
    <xf numFmtId="10" fontId="2" fillId="4" borderId="0" xfId="0" applyNumberFormat="1" applyFont="1" applyFill="1" applyAlignment="1">
      <alignment horizontal="center"/>
    </xf>
    <xf numFmtId="44" fontId="6" fillId="4" borderId="0" xfId="0" applyNumberFormat="1" applyFont="1" applyFill="1" applyAlignment="1">
      <alignment vertical="top"/>
    </xf>
    <xf numFmtId="0" fontId="3" fillId="0" borderId="4" xfId="0" applyFont="1" applyBorder="1"/>
    <xf numFmtId="7" fontId="3" fillId="0" borderId="4" xfId="0" applyNumberFormat="1" applyFont="1" applyBorder="1"/>
    <xf numFmtId="0" fontId="3" fillId="0" borderId="0" xfId="0" applyFont="1"/>
    <xf numFmtId="7" fontId="2" fillId="0" borderId="0" xfId="0" applyNumberFormat="1" applyFont="1"/>
    <xf numFmtId="164" fontId="3" fillId="0" borderId="0" xfId="0" applyNumberFormat="1" applyFont="1"/>
    <xf numFmtId="7" fontId="3" fillId="0" borderId="0" xfId="0" applyNumberFormat="1" applyFont="1"/>
    <xf numFmtId="165" fontId="2" fillId="0" borderId="0" xfId="0" applyNumberFormat="1" applyFont="1"/>
    <xf numFmtId="165" fontId="1" fillId="2" borderId="0" xfId="0" applyNumberFormat="1" applyFont="1" applyFill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2" fillId="0" borderId="0" xfId="0" applyNumberFormat="1" applyFont="1"/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/>
    <xf numFmtId="7" fontId="3" fillId="0" borderId="4" xfId="0" applyNumberFormat="1" applyFont="1" applyBorder="1" applyAlignment="1">
      <alignment horizontal="center"/>
    </xf>
    <xf numFmtId="0" fontId="1" fillId="5" borderId="0" xfId="0" applyFont="1" applyFill="1"/>
    <xf numFmtId="165" fontId="1" fillId="5" borderId="0" xfId="0" applyNumberFormat="1" applyFont="1" applyFill="1"/>
    <xf numFmtId="44" fontId="1" fillId="5" borderId="0" xfId="0" applyNumberFormat="1" applyFont="1" applyFill="1"/>
    <xf numFmtId="10" fontId="1" fillId="5" borderId="0" xfId="0" applyNumberFormat="1" applyFont="1" applyFill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3" fillId="0" borderId="3" xfId="0" applyFont="1" applyBorder="1"/>
    <xf numFmtId="7" fontId="3" fillId="0" borderId="3" xfId="0" applyNumberFormat="1" applyFont="1" applyBorder="1"/>
    <xf numFmtId="44" fontId="2" fillId="6" borderId="0" xfId="0" applyNumberFormat="1" applyFont="1" applyFill="1"/>
    <xf numFmtId="0" fontId="8" fillId="0" borderId="0" xfId="0" applyFont="1"/>
    <xf numFmtId="0" fontId="0" fillId="0" borderId="6" xfId="0" applyBorder="1"/>
    <xf numFmtId="164" fontId="0" fillId="0" borderId="6" xfId="0" applyNumberFormat="1" applyBorder="1"/>
    <xf numFmtId="0" fontId="4" fillId="0" borderId="6" xfId="0" applyFont="1" applyBorder="1" applyAlignment="1">
      <alignment horizontal="center"/>
    </xf>
    <xf numFmtId="7" fontId="0" fillId="0" borderId="6" xfId="0" applyNumberFormat="1" applyBorder="1"/>
    <xf numFmtId="0" fontId="2" fillId="0" borderId="6" xfId="0" applyFont="1" applyBorder="1"/>
    <xf numFmtId="0" fontId="0" fillId="0" borderId="0" xfId="0" applyAlignment="1">
      <alignment horizontal="right"/>
    </xf>
    <xf numFmtId="7" fontId="10" fillId="0" borderId="0" xfId="0" applyNumberFormat="1" applyFont="1"/>
    <xf numFmtId="44" fontId="9" fillId="0" borderId="0" xfId="0" applyNumberFormat="1" applyFont="1"/>
    <xf numFmtId="0" fontId="9" fillId="0" borderId="0" xfId="0" applyFont="1"/>
    <xf numFmtId="49" fontId="9" fillId="0" borderId="0" xfId="0" applyNumberFormat="1" applyFont="1" applyAlignment="1">
      <alignment horizontal="left"/>
    </xf>
    <xf numFmtId="44" fontId="2" fillId="0" borderId="4" xfId="0" applyNumberFormat="1" applyFont="1" applyBorder="1"/>
    <xf numFmtId="10" fontId="2" fillId="0" borderId="4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0" fontId="2" fillId="0" borderId="3" xfId="0" applyFont="1" applyBorder="1"/>
    <xf numFmtId="44" fontId="2" fillId="0" borderId="3" xfId="0" applyNumberFormat="1" applyFont="1" applyBorder="1"/>
    <xf numFmtId="44" fontId="9" fillId="0" borderId="3" xfId="0" applyNumberFormat="1" applyFont="1" applyBorder="1"/>
    <xf numFmtId="10" fontId="2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/>
    <xf numFmtId="0" fontId="10" fillId="0" borderId="0" xfId="0" applyFont="1"/>
    <xf numFmtId="0" fontId="7" fillId="0" borderId="0" xfId="0" applyFont="1" applyAlignment="1">
      <alignment horizontal="left"/>
    </xf>
    <xf numFmtId="7" fontId="0" fillId="6" borderId="0" xfId="0" applyNumberFormat="1" applyFill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3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/>
    <xf numFmtId="7" fontId="3" fillId="7" borderId="0" xfId="0" applyNumberFormat="1" applyFont="1" applyFill="1"/>
    <xf numFmtId="0" fontId="0" fillId="7" borderId="0" xfId="0" applyFill="1"/>
    <xf numFmtId="164" fontId="2" fillId="0" borderId="0" xfId="0" applyNumberFormat="1" applyFont="1" applyAlignment="1">
      <alignment horizontal="center"/>
    </xf>
    <xf numFmtId="0" fontId="1" fillId="0" borderId="4" xfId="0" applyFont="1" applyBorder="1"/>
    <xf numFmtId="164" fontId="0" fillId="7" borderId="0" xfId="0" applyNumberFormat="1" applyFill="1" applyAlignment="1">
      <alignment horizontal="center"/>
    </xf>
    <xf numFmtId="7" fontId="0" fillId="7" borderId="0" xfId="0" applyNumberFormat="1" applyFill="1"/>
    <xf numFmtId="164" fontId="0" fillId="0" borderId="4" xfId="0" applyNumberFormat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7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4" fontId="11" fillId="0" borderId="0" xfId="0" applyNumberFormat="1" applyFont="1"/>
    <xf numFmtId="7" fontId="2" fillId="6" borderId="0" xfId="0" applyNumberFormat="1" applyFont="1" applyFill="1"/>
    <xf numFmtId="7" fontId="2" fillId="6" borderId="5" xfId="0" applyNumberFormat="1" applyFont="1" applyFill="1" applyBorder="1"/>
    <xf numFmtId="7" fontId="0" fillId="8" borderId="0" xfId="0" applyNumberFormat="1" applyFill="1"/>
    <xf numFmtId="7" fontId="0" fillId="0" borderId="0" xfId="0" applyNumberFormat="1" applyAlignment="1">
      <alignment horizontal="right"/>
    </xf>
    <xf numFmtId="44" fontId="3" fillId="0" borderId="6" xfId="0" applyNumberFormat="1" applyFont="1" applyBorder="1" applyAlignment="1">
      <alignment horizontal="center"/>
    </xf>
    <xf numFmtId="44" fontId="3" fillId="0" borderId="6" xfId="0" applyNumberFormat="1" applyFont="1" applyBorder="1"/>
    <xf numFmtId="165" fontId="11" fillId="0" borderId="0" xfId="0" applyNumberFormat="1" applyFont="1"/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164" fontId="0" fillId="0" borderId="7" xfId="0" applyNumberFormat="1" applyBorder="1"/>
    <xf numFmtId="0" fontId="3" fillId="0" borderId="7" xfId="0" applyFont="1" applyBorder="1"/>
    <xf numFmtId="7" fontId="11" fillId="0" borderId="0" xfId="0" applyNumberFormat="1" applyFont="1"/>
    <xf numFmtId="0" fontId="0" fillId="0" borderId="0" xfId="0" applyAlignment="1">
      <alignment horizontal="left" vertical="center"/>
    </xf>
    <xf numFmtId="44" fontId="0" fillId="0" borderId="0" xfId="0" applyNumberFormat="1"/>
    <xf numFmtId="44" fontId="3" fillId="0" borderId="7" xfId="0" applyNumberFormat="1" applyFont="1" applyBorder="1"/>
    <xf numFmtId="7" fontId="12" fillId="6" borderId="0" xfId="0" applyNumberFormat="1" applyFont="1" applyFill="1"/>
    <xf numFmtId="14" fontId="2" fillId="0" borderId="0" xfId="0" applyNumberFormat="1" applyFont="1" applyAlignment="1">
      <alignment horizontal="center"/>
    </xf>
    <xf numFmtId="44" fontId="4" fillId="0" borderId="4" xfId="0" applyNumberFormat="1" applyFont="1" applyBorder="1" applyAlignment="1">
      <alignment horizontal="center"/>
    </xf>
    <xf numFmtId="0" fontId="1" fillId="0" borderId="0" xfId="0" applyFont="1"/>
    <xf numFmtId="0" fontId="1" fillId="3" borderId="4" xfId="0" applyFont="1" applyFill="1" applyBorder="1"/>
    <xf numFmtId="0" fontId="2" fillId="3" borderId="4" xfId="0" applyFont="1" applyFill="1" applyBorder="1"/>
    <xf numFmtId="44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</xdr:colOff>
      <xdr:row>0</xdr:row>
      <xdr:rowOff>55960</xdr:rowOff>
    </xdr:from>
    <xdr:to>
      <xdr:col>1</xdr:col>
      <xdr:colOff>276224</xdr:colOff>
      <xdr:row>0</xdr:row>
      <xdr:rowOff>579838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AB6A1C-20F5-4914-96C0-DC57D283E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" y="55960"/>
          <a:ext cx="1197769" cy="52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2"/>
  <sheetViews>
    <sheetView tabSelected="1" zoomScale="110" zoomScaleNormal="110" workbookViewId="0">
      <pane ySplit="2" topLeftCell="A3" activePane="bottomLeft" state="frozen"/>
      <selection pane="bottomLeft" activeCell="G5" sqref="G5"/>
    </sheetView>
  </sheetViews>
  <sheetFormatPr defaultColWidth="8.88671875" defaultRowHeight="12" x14ac:dyDescent="0.25"/>
  <cols>
    <col min="1" max="1" width="13.77734375" style="4" customWidth="1"/>
    <col min="2" max="2" width="26.5546875" style="4" customWidth="1"/>
    <col min="3" max="3" width="16.88671875" style="5" customWidth="1"/>
    <col min="4" max="5" width="14.5546875" style="5" customWidth="1"/>
    <col min="6" max="6" width="19.21875" style="5" customWidth="1"/>
    <col min="7" max="7" width="17.109375" style="5" customWidth="1"/>
    <col min="8" max="8" width="17.33203125" style="5" customWidth="1"/>
    <col min="9" max="9" width="16.44140625" style="5" customWidth="1"/>
    <col min="10" max="10" width="17.21875" style="5" customWidth="1"/>
    <col min="11" max="11" width="10.21875" style="12" customWidth="1"/>
    <col min="12" max="16" width="8.88671875" style="4"/>
    <col min="17" max="17" width="13.21875" style="4" customWidth="1"/>
    <col min="18" max="16384" width="8.88671875" style="4"/>
  </cols>
  <sheetData>
    <row r="1" spans="1:11" ht="46.5" customHeight="1" thickBot="1" x14ac:dyDescent="0.3">
      <c r="A1" s="22"/>
      <c r="B1" s="22"/>
      <c r="C1" s="120" t="s">
        <v>69</v>
      </c>
      <c r="D1" s="121"/>
      <c r="E1" s="121"/>
      <c r="F1" s="121"/>
      <c r="G1" s="121"/>
      <c r="H1" s="121"/>
      <c r="I1" s="25" t="s">
        <v>259</v>
      </c>
      <c r="J1" s="23"/>
      <c r="K1" s="24"/>
    </row>
    <row r="2" spans="1:11" s="2" customFormat="1" ht="43.2" customHeight="1" thickBot="1" x14ac:dyDescent="0.3">
      <c r="A2" s="1" t="s">
        <v>6</v>
      </c>
      <c r="B2" s="2" t="s">
        <v>0</v>
      </c>
      <c r="C2" s="3" t="s">
        <v>7</v>
      </c>
      <c r="D2" s="3" t="s">
        <v>8</v>
      </c>
      <c r="E2" s="3" t="s">
        <v>216</v>
      </c>
      <c r="F2" s="3" t="s">
        <v>86</v>
      </c>
      <c r="G2" s="3" t="s">
        <v>138</v>
      </c>
      <c r="H2" s="3" t="s">
        <v>9</v>
      </c>
      <c r="I2" s="3" t="s">
        <v>10</v>
      </c>
      <c r="J2" s="3" t="s">
        <v>11</v>
      </c>
      <c r="K2" s="7" t="s">
        <v>12</v>
      </c>
    </row>
    <row r="3" spans="1:11" s="9" customFormat="1" ht="12.6" customHeight="1" thickBot="1" x14ac:dyDescent="0.3">
      <c r="A3" s="8"/>
      <c r="C3" s="10" t="s">
        <v>13</v>
      </c>
      <c r="D3" s="10" t="s">
        <v>14</v>
      </c>
      <c r="E3" s="10" t="s">
        <v>15</v>
      </c>
      <c r="F3" s="10" t="s">
        <v>16</v>
      </c>
      <c r="G3" s="10" t="s">
        <v>218</v>
      </c>
      <c r="H3" s="10" t="s">
        <v>17</v>
      </c>
      <c r="I3" s="10" t="s">
        <v>18</v>
      </c>
      <c r="J3" s="10" t="s">
        <v>19</v>
      </c>
      <c r="K3" s="11" t="s">
        <v>219</v>
      </c>
    </row>
    <row r="4" spans="1:11" s="9" customFormat="1" ht="12" customHeight="1" thickBot="1" x14ac:dyDescent="0.3">
      <c r="A4" s="8"/>
      <c r="C4" s="10"/>
      <c r="D4" s="10"/>
      <c r="E4" s="10"/>
      <c r="F4" s="10" t="s">
        <v>217</v>
      </c>
      <c r="G4" s="10"/>
      <c r="H4" s="10"/>
      <c r="I4" s="10" t="s">
        <v>220</v>
      </c>
      <c r="J4" s="10" t="s">
        <v>87</v>
      </c>
      <c r="K4" s="11" t="s">
        <v>35</v>
      </c>
    </row>
    <row r="5" spans="1:11" x14ac:dyDescent="0.25">
      <c r="G5" s="32"/>
    </row>
    <row r="6" spans="1:11" x14ac:dyDescent="0.25">
      <c r="B6" s="6" t="s">
        <v>20</v>
      </c>
      <c r="G6" s="32"/>
    </row>
    <row r="7" spans="1:11" x14ac:dyDescent="0.25">
      <c r="A7" s="4" t="s">
        <v>36</v>
      </c>
      <c r="B7" s="4" t="s">
        <v>21</v>
      </c>
      <c r="C7" s="5">
        <v>450000</v>
      </c>
      <c r="D7" s="99">
        <f>'Tranfers-Adj'!E69</f>
        <v>-35000</v>
      </c>
      <c r="E7" s="99">
        <v>35000</v>
      </c>
      <c r="F7" s="98">
        <f>C7+D7+E7</f>
        <v>450000</v>
      </c>
      <c r="G7" s="105">
        <f>'Payments- Inv'!$F$117</f>
        <v>384700.83</v>
      </c>
      <c r="H7" s="110">
        <f>'Payments- Inv'!$F$89+H47+H48+H49+H51+H50+H52+H53</f>
        <v>411621.49</v>
      </c>
      <c r="I7" s="98">
        <f>F7-H7</f>
        <v>38378.510000000009</v>
      </c>
      <c r="J7" s="5">
        <f>H7+I7</f>
        <v>450000</v>
      </c>
      <c r="K7" s="12">
        <f>G7/F7</f>
        <v>0.85489073333333332</v>
      </c>
    </row>
    <row r="8" spans="1:11" x14ac:dyDescent="0.25">
      <c r="D8" s="48"/>
      <c r="E8" s="48"/>
      <c r="G8" s="32"/>
    </row>
    <row r="9" spans="1:11" x14ac:dyDescent="0.25">
      <c r="B9" s="6" t="s">
        <v>22</v>
      </c>
      <c r="D9" s="48"/>
      <c r="E9" s="48"/>
      <c r="G9" s="32"/>
    </row>
    <row r="10" spans="1:11" x14ac:dyDescent="0.25">
      <c r="A10" s="4" t="s">
        <v>37</v>
      </c>
      <c r="B10" s="4" t="s">
        <v>23</v>
      </c>
      <c r="C10" s="5">
        <v>297000</v>
      </c>
      <c r="D10" s="99">
        <f>'Tranfers-Adj'!E12</f>
        <v>18000</v>
      </c>
      <c r="E10" s="99">
        <v>25000</v>
      </c>
      <c r="F10" s="5">
        <f>C10+D10+E10</f>
        <v>340000</v>
      </c>
      <c r="G10" s="32">
        <f>'Payments- Inv'!$F$28</f>
        <v>272826.10000000003</v>
      </c>
      <c r="H10" s="5">
        <f>'Payments- Inv'!$F$8</f>
        <v>314174.64</v>
      </c>
      <c r="I10" s="5">
        <f>F10-H10</f>
        <v>25825.359999999986</v>
      </c>
      <c r="J10" s="5">
        <f t="shared" ref="J10:J32" si="0">H10+I10</f>
        <v>340000</v>
      </c>
      <c r="K10" s="12">
        <f t="shared" ref="K10:K35" si="1">G10/F10</f>
        <v>0.80242970588235307</v>
      </c>
    </row>
    <row r="11" spans="1:11" x14ac:dyDescent="0.25">
      <c r="A11" s="4" t="s">
        <v>46</v>
      </c>
      <c r="B11" s="4" t="s">
        <v>1</v>
      </c>
      <c r="C11" s="5">
        <v>12500</v>
      </c>
      <c r="D11" s="99">
        <f>'Tranfers-Adj'!E91</f>
        <v>-5000</v>
      </c>
      <c r="E11" s="99">
        <v>7500</v>
      </c>
      <c r="F11" s="5">
        <f>C11+D11+E11</f>
        <v>15000</v>
      </c>
      <c r="G11" s="32">
        <v>0</v>
      </c>
      <c r="H11" s="5">
        <v>0</v>
      </c>
      <c r="I11" s="5">
        <f t="shared" ref="I11:I35" si="2">F11-H11</f>
        <v>15000</v>
      </c>
      <c r="J11" s="5">
        <f t="shared" si="0"/>
        <v>15000</v>
      </c>
      <c r="K11" s="12">
        <f t="shared" si="1"/>
        <v>0</v>
      </c>
    </row>
    <row r="12" spans="1:11" x14ac:dyDescent="0.25">
      <c r="A12" s="4" t="s">
        <v>46</v>
      </c>
      <c r="B12" s="4" t="s">
        <v>2</v>
      </c>
      <c r="C12" s="5">
        <v>10000</v>
      </c>
      <c r="D12" s="99">
        <f>'Tranfers-Adj'!E64</f>
        <v>15000</v>
      </c>
      <c r="E12" s="99">
        <v>25000</v>
      </c>
      <c r="F12" s="5">
        <f>C12+D12+E12</f>
        <v>50000</v>
      </c>
      <c r="G12" s="32">
        <f>'Payments- Inv'!$F$163</f>
        <v>26896.25</v>
      </c>
      <c r="H12" s="29">
        <f>G12</f>
        <v>26896.25</v>
      </c>
      <c r="I12" s="5">
        <f t="shared" si="2"/>
        <v>23103.75</v>
      </c>
      <c r="J12" s="29">
        <f>H12+I12</f>
        <v>50000</v>
      </c>
      <c r="K12" s="12">
        <f t="shared" si="1"/>
        <v>0.53792499999999999</v>
      </c>
    </row>
    <row r="13" spans="1:11" x14ac:dyDescent="0.25">
      <c r="D13" s="48"/>
      <c r="E13" s="48"/>
      <c r="G13" s="32"/>
    </row>
    <row r="14" spans="1:11" x14ac:dyDescent="0.25">
      <c r="B14" s="6" t="s">
        <v>24</v>
      </c>
      <c r="D14" s="48"/>
      <c r="E14" s="48"/>
      <c r="G14" s="32"/>
    </row>
    <row r="15" spans="1:11" x14ac:dyDescent="0.25">
      <c r="A15" s="4" t="s">
        <v>39</v>
      </c>
      <c r="B15" s="4" t="s">
        <v>25</v>
      </c>
      <c r="C15" s="5">
        <v>5000</v>
      </c>
      <c r="D15" s="48"/>
      <c r="E15" s="48">
        <v>5000</v>
      </c>
      <c r="F15" s="5">
        <f>C15+D15+E15</f>
        <v>10000</v>
      </c>
      <c r="G15" s="32">
        <f>'Payments- Inv'!F129</f>
        <v>4372.5</v>
      </c>
      <c r="H15" s="29">
        <f>'Payments- Inv'!$F$129</f>
        <v>4372.5</v>
      </c>
      <c r="I15" s="5">
        <f t="shared" si="2"/>
        <v>5627.5</v>
      </c>
      <c r="J15" s="5">
        <f t="shared" si="0"/>
        <v>10000</v>
      </c>
      <c r="K15" s="12">
        <f t="shared" si="1"/>
        <v>0.43725000000000003</v>
      </c>
    </row>
    <row r="16" spans="1:11" x14ac:dyDescent="0.25">
      <c r="A16" s="4" t="s">
        <v>40</v>
      </c>
      <c r="B16" s="4" t="s">
        <v>38</v>
      </c>
      <c r="C16" s="5">
        <v>178107</v>
      </c>
      <c r="D16" s="99">
        <f>'Tranfers-Adj'!E73</f>
        <v>-175000</v>
      </c>
      <c r="E16" s="99">
        <v>94893</v>
      </c>
      <c r="F16" s="5">
        <f>C16+D16+E16</f>
        <v>98000</v>
      </c>
      <c r="G16" s="32">
        <v>0</v>
      </c>
      <c r="H16" s="5">
        <v>0</v>
      </c>
      <c r="I16" s="5">
        <f t="shared" si="2"/>
        <v>98000</v>
      </c>
      <c r="J16" s="5">
        <f t="shared" si="0"/>
        <v>98000</v>
      </c>
      <c r="K16" s="12">
        <f t="shared" si="1"/>
        <v>0</v>
      </c>
    </row>
    <row r="17" spans="1:17" x14ac:dyDescent="0.25">
      <c r="A17" s="4" t="s">
        <v>41</v>
      </c>
      <c r="B17" s="4" t="s">
        <v>26</v>
      </c>
      <c r="C17" s="5">
        <v>12500</v>
      </c>
      <c r="D17" s="99">
        <f>'Tranfers-Adj'!E52</f>
        <v>-12500</v>
      </c>
      <c r="E17" s="99"/>
      <c r="F17" s="5">
        <f>C17+D17+E17</f>
        <v>0</v>
      </c>
      <c r="G17" s="32">
        <v>0</v>
      </c>
      <c r="H17" s="5">
        <v>0</v>
      </c>
      <c r="I17" s="5">
        <f t="shared" si="2"/>
        <v>0</v>
      </c>
      <c r="J17" s="5">
        <f t="shared" si="0"/>
        <v>0</v>
      </c>
      <c r="K17" s="12" t="e">
        <f t="shared" si="1"/>
        <v>#DIV/0!</v>
      </c>
    </row>
    <row r="18" spans="1:17" x14ac:dyDescent="0.25">
      <c r="A18" s="4" t="s">
        <v>47</v>
      </c>
      <c r="B18" s="4" t="s">
        <v>48</v>
      </c>
      <c r="C18" s="5">
        <v>12000</v>
      </c>
      <c r="D18" s="99">
        <f>'Tranfers-Adj'!E77</f>
        <v>-5000</v>
      </c>
      <c r="E18" s="99"/>
      <c r="F18" s="5">
        <f>C18+D18+E18</f>
        <v>7000</v>
      </c>
      <c r="G18" s="32">
        <f>'Payments- Inv'!$F$77</f>
        <v>3220</v>
      </c>
      <c r="H18" s="29">
        <f>'Payments- Inv'!$F$77</f>
        <v>3220</v>
      </c>
      <c r="I18" s="5">
        <f>F18-H18</f>
        <v>3780</v>
      </c>
      <c r="J18" s="5">
        <f t="shared" ref="J18:J19" si="3">H18+I18</f>
        <v>7000</v>
      </c>
      <c r="K18" s="12">
        <f t="shared" ref="K18" si="4">G18/F18</f>
        <v>0.46</v>
      </c>
    </row>
    <row r="19" spans="1:17" x14ac:dyDescent="0.25">
      <c r="A19" s="4" t="s">
        <v>49</v>
      </c>
      <c r="B19" s="4" t="s">
        <v>50</v>
      </c>
      <c r="C19" s="5">
        <v>8000</v>
      </c>
      <c r="D19" s="99">
        <f>'Tranfers-Adj'!E81</f>
        <v>-5000</v>
      </c>
      <c r="E19" s="99"/>
      <c r="F19" s="5">
        <f>C19+D19+E19</f>
        <v>3000</v>
      </c>
      <c r="G19" s="32">
        <f>'Payments- Inv'!$F$123</f>
        <v>725.62</v>
      </c>
      <c r="H19" s="29">
        <f>'Payments- Inv'!$F$123</f>
        <v>725.62</v>
      </c>
      <c r="I19" s="5">
        <f t="shared" ref="I19" si="5">F19-H19</f>
        <v>2274.38</v>
      </c>
      <c r="J19" s="5">
        <f t="shared" si="3"/>
        <v>3000</v>
      </c>
      <c r="K19" s="12">
        <f>G19/F19</f>
        <v>0.24187333333333333</v>
      </c>
    </row>
    <row r="20" spans="1:17" x14ac:dyDescent="0.25">
      <c r="D20" s="48"/>
      <c r="E20" s="48"/>
      <c r="G20" s="32"/>
    </row>
    <row r="21" spans="1:17" x14ac:dyDescent="0.25">
      <c r="B21" s="6" t="s">
        <v>27</v>
      </c>
      <c r="D21" s="48"/>
      <c r="E21" s="48"/>
      <c r="G21" s="32"/>
    </row>
    <row r="22" spans="1:17" x14ac:dyDescent="0.25">
      <c r="A22" s="4" t="s">
        <v>44</v>
      </c>
      <c r="B22" s="4" t="s">
        <v>28</v>
      </c>
      <c r="C22" s="5">
        <v>7429465</v>
      </c>
      <c r="D22" s="99">
        <f>'Tranfers-Adj'!E44</f>
        <v>1247005</v>
      </c>
      <c r="E22" s="99">
        <v>498530</v>
      </c>
      <c r="F22" s="5">
        <f>C22+D22+E22</f>
        <v>9175000</v>
      </c>
      <c r="G22" s="29">
        <f>'Payments- Inv'!F143</f>
        <v>2917459.9</v>
      </c>
      <c r="H22" s="5">
        <f>8625000+H82</f>
        <v>8935520.3000000007</v>
      </c>
      <c r="I22" s="5">
        <f>F22-H22</f>
        <v>239479.69999999925</v>
      </c>
      <c r="J22" s="5">
        <f>H22</f>
        <v>8935520.3000000007</v>
      </c>
      <c r="K22" s="12">
        <f t="shared" si="1"/>
        <v>0.31797928065395092</v>
      </c>
      <c r="Q22" s="5">
        <f>H59+H60+249839.39+20000+12110.25</f>
        <v>314174.64</v>
      </c>
    </row>
    <row r="23" spans="1:17" x14ac:dyDescent="0.25">
      <c r="A23" s="4" t="s">
        <v>44</v>
      </c>
      <c r="B23" s="4" t="s">
        <v>3</v>
      </c>
      <c r="C23" s="5">
        <v>2017</v>
      </c>
      <c r="D23" s="99">
        <f>'Tranfers-Adj'!E48</f>
        <v>-2017</v>
      </c>
      <c r="E23" s="99"/>
      <c r="F23" s="5">
        <f>C23+D23+E23</f>
        <v>0</v>
      </c>
      <c r="G23" s="32">
        <v>0</v>
      </c>
      <c r="H23" s="5">
        <v>0</v>
      </c>
      <c r="I23" s="5">
        <f t="shared" si="2"/>
        <v>0</v>
      </c>
      <c r="J23" s="5">
        <f>H23+I23</f>
        <v>0</v>
      </c>
      <c r="K23" s="12" t="e">
        <f t="shared" si="1"/>
        <v>#DIV/0!</v>
      </c>
    </row>
    <row r="24" spans="1:17" x14ac:dyDescent="0.25">
      <c r="A24" s="4" t="s">
        <v>44</v>
      </c>
      <c r="B24" s="4" t="s">
        <v>4</v>
      </c>
      <c r="C24" s="5">
        <v>15000</v>
      </c>
      <c r="D24" s="99">
        <f>'Tranfers-Adj'!E26</f>
        <v>23923</v>
      </c>
      <c r="E24" s="99">
        <v>36077</v>
      </c>
      <c r="F24" s="5">
        <f>C24+D24+E24</f>
        <v>75000</v>
      </c>
      <c r="G24" s="32">
        <f>'Payments- Inv'!$F$170</f>
        <v>63256.86</v>
      </c>
      <c r="H24" s="32">
        <f>G24</f>
        <v>63256.86</v>
      </c>
      <c r="I24" s="5">
        <f>F24-H24</f>
        <v>11743.14</v>
      </c>
      <c r="J24" s="5">
        <f t="shared" si="0"/>
        <v>75000</v>
      </c>
      <c r="K24" s="12">
        <f t="shared" si="1"/>
        <v>0.84342479999999997</v>
      </c>
    </row>
    <row r="25" spans="1:17" x14ac:dyDescent="0.25">
      <c r="D25" s="48"/>
      <c r="E25" s="48"/>
      <c r="G25" s="32"/>
    </row>
    <row r="26" spans="1:17" x14ac:dyDescent="0.25">
      <c r="B26" s="6" t="s">
        <v>29</v>
      </c>
      <c r="D26" s="48"/>
      <c r="E26" s="48"/>
      <c r="G26" s="32"/>
    </row>
    <row r="27" spans="1:17" x14ac:dyDescent="0.25">
      <c r="A27" s="4" t="s">
        <v>45</v>
      </c>
      <c r="B27" s="4" t="s">
        <v>30</v>
      </c>
      <c r="C27" s="5">
        <v>300000</v>
      </c>
      <c r="D27" s="99">
        <f>'Tranfers-Adj'!E59</f>
        <v>-300000</v>
      </c>
      <c r="E27" s="99">
        <v>327000</v>
      </c>
      <c r="F27" s="5">
        <f>C27+D27+E27</f>
        <v>327000</v>
      </c>
      <c r="G27" s="32">
        <v>0</v>
      </c>
      <c r="H27" s="5">
        <v>0</v>
      </c>
      <c r="I27" s="5">
        <f t="shared" si="2"/>
        <v>327000</v>
      </c>
      <c r="J27" s="5">
        <f t="shared" si="0"/>
        <v>327000</v>
      </c>
      <c r="K27" s="12">
        <f t="shared" si="1"/>
        <v>0</v>
      </c>
    </row>
    <row r="28" spans="1:17" x14ac:dyDescent="0.25">
      <c r="A28" s="4" t="s">
        <v>42</v>
      </c>
      <c r="B28" s="4" t="s">
        <v>31</v>
      </c>
      <c r="C28" s="5">
        <v>20000</v>
      </c>
      <c r="D28" s="99">
        <f>'Tranfers-Adj'!E86</f>
        <v>-20000</v>
      </c>
      <c r="E28" s="99">
        <v>25000</v>
      </c>
      <c r="F28" s="5">
        <f>C28+D28+E28</f>
        <v>25000</v>
      </c>
      <c r="G28" s="32">
        <v>0</v>
      </c>
      <c r="H28" s="5">
        <v>0</v>
      </c>
      <c r="I28" s="5">
        <f t="shared" si="2"/>
        <v>25000</v>
      </c>
      <c r="J28" s="5">
        <f t="shared" si="0"/>
        <v>25000</v>
      </c>
      <c r="K28" s="12">
        <f t="shared" si="1"/>
        <v>0</v>
      </c>
    </row>
    <row r="29" spans="1:17" x14ac:dyDescent="0.25">
      <c r="D29" s="48"/>
      <c r="E29" s="48"/>
      <c r="G29" s="32"/>
    </row>
    <row r="30" spans="1:17" x14ac:dyDescent="0.25">
      <c r="B30" s="6" t="s">
        <v>32</v>
      </c>
      <c r="D30" s="48"/>
      <c r="E30" s="48"/>
      <c r="G30" s="32"/>
    </row>
    <row r="31" spans="1:17" x14ac:dyDescent="0.25">
      <c r="A31" s="4" t="s">
        <v>43</v>
      </c>
      <c r="B31" s="4" t="s">
        <v>33</v>
      </c>
      <c r="C31" s="5">
        <v>324988</v>
      </c>
      <c r="D31" s="99">
        <f>'Tranfers-Adj'!E17</f>
        <v>-324988</v>
      </c>
      <c r="E31" s="99"/>
      <c r="F31" s="5">
        <f>C31+D31+E31</f>
        <v>0</v>
      </c>
      <c r="G31" s="32">
        <v>0</v>
      </c>
      <c r="H31" s="5">
        <v>0</v>
      </c>
      <c r="I31" s="5">
        <f t="shared" si="2"/>
        <v>0</v>
      </c>
      <c r="J31" s="5">
        <f t="shared" si="0"/>
        <v>0</v>
      </c>
      <c r="K31" s="12" t="e">
        <f t="shared" si="1"/>
        <v>#DIV/0!</v>
      </c>
    </row>
    <row r="32" spans="1:17" x14ac:dyDescent="0.25">
      <c r="A32" s="4" t="s">
        <v>43</v>
      </c>
      <c r="B32" s="4" t="s">
        <v>5</v>
      </c>
      <c r="C32" s="5">
        <v>423423</v>
      </c>
      <c r="D32" s="100">
        <f>'Tranfers-Adj'!E7</f>
        <v>-419423</v>
      </c>
      <c r="E32" s="99">
        <v>421000</v>
      </c>
      <c r="F32" s="5">
        <f>C32+D32+E32</f>
        <v>425000</v>
      </c>
      <c r="G32" s="32">
        <v>0</v>
      </c>
      <c r="H32" s="5">
        <v>0</v>
      </c>
      <c r="I32" s="5">
        <f t="shared" si="2"/>
        <v>425000</v>
      </c>
      <c r="J32" s="5">
        <f t="shared" si="0"/>
        <v>425000</v>
      </c>
      <c r="K32" s="12">
        <f t="shared" si="1"/>
        <v>0</v>
      </c>
    </row>
    <row r="33" spans="1:11" x14ac:dyDescent="0.25">
      <c r="G33" s="32"/>
    </row>
    <row r="34" spans="1:11" x14ac:dyDescent="0.25">
      <c r="G34" s="32"/>
    </row>
    <row r="35" spans="1:11" s="13" customFormat="1" x14ac:dyDescent="0.25">
      <c r="B35" s="13" t="s">
        <v>34</v>
      </c>
      <c r="C35" s="14">
        <f>SUM(C5:C34)</f>
        <v>9500000</v>
      </c>
      <c r="D35" s="14">
        <f>SUM(D5:D34)</f>
        <v>0</v>
      </c>
      <c r="E35" s="14">
        <f>SUM(E6:E32)</f>
        <v>1500000</v>
      </c>
      <c r="F35" s="14">
        <f>C35+D35+E35</f>
        <v>11000000</v>
      </c>
      <c r="G35" s="33">
        <f>SUM(G5:G34)</f>
        <v>3673458.06</v>
      </c>
      <c r="H35" s="14">
        <f>SUM(H5:H34)</f>
        <v>9759787.6600000001</v>
      </c>
      <c r="I35" s="14">
        <f t="shared" si="2"/>
        <v>1240212.3399999999</v>
      </c>
      <c r="J35" s="14">
        <f>H35+I35</f>
        <v>11000000</v>
      </c>
      <c r="K35" s="15">
        <f t="shared" si="1"/>
        <v>0.33395073272727271</v>
      </c>
    </row>
    <row r="36" spans="1:11" x14ac:dyDescent="0.25">
      <c r="G36" s="32"/>
    </row>
    <row r="37" spans="1:11" x14ac:dyDescent="0.25">
      <c r="A37" s="117" t="s">
        <v>51</v>
      </c>
      <c r="B37" s="117"/>
      <c r="C37" s="117"/>
      <c r="G37" s="32"/>
    </row>
    <row r="38" spans="1:11" x14ac:dyDescent="0.25">
      <c r="G38" s="32"/>
    </row>
    <row r="39" spans="1:11" x14ac:dyDescent="0.25">
      <c r="B39" s="4" t="s">
        <v>52</v>
      </c>
      <c r="C39" s="5">
        <v>47000</v>
      </c>
      <c r="D39" s="5">
        <v>0</v>
      </c>
      <c r="F39" s="5">
        <f t="shared" ref="F39:F40" si="6">C39+D39</f>
        <v>47000</v>
      </c>
      <c r="G39" s="32">
        <f>'Payments- Inv'!$F$88</f>
        <v>41352.080000000002</v>
      </c>
      <c r="H39" s="29">
        <f>'Payments- Inv'!$F$78</f>
        <v>46991</v>
      </c>
      <c r="I39" s="5">
        <f t="shared" ref="I39:I40" si="7">F39-H39</f>
        <v>9</v>
      </c>
      <c r="J39" s="5">
        <f t="shared" ref="J39:J40" si="8">H39+I39</f>
        <v>47000</v>
      </c>
      <c r="K39" s="12">
        <f t="shared" ref="K39:K40" si="9">G39/F39</f>
        <v>0.87983148936170219</v>
      </c>
    </row>
    <row r="40" spans="1:11" x14ac:dyDescent="0.25">
      <c r="B40" s="4" t="s">
        <v>53</v>
      </c>
      <c r="C40" s="5">
        <v>15000</v>
      </c>
      <c r="D40" s="5">
        <v>0</v>
      </c>
      <c r="F40" s="5">
        <f t="shared" si="6"/>
        <v>15000</v>
      </c>
      <c r="G40" s="32">
        <f>'Payments- Inv'!$F$7</f>
        <v>14798.65</v>
      </c>
      <c r="H40" s="29">
        <f>'Payments- Inv'!$F$2</f>
        <v>14798.65</v>
      </c>
      <c r="I40" s="5">
        <f t="shared" si="7"/>
        <v>201.35000000000036</v>
      </c>
      <c r="J40" s="5">
        <f t="shared" si="8"/>
        <v>15000</v>
      </c>
      <c r="K40" s="12">
        <f t="shared" si="9"/>
        <v>0.98657666666666666</v>
      </c>
    </row>
    <row r="43" spans="1:11" s="40" customFormat="1" x14ac:dyDescent="0.25">
      <c r="B43" s="40" t="s">
        <v>83</v>
      </c>
      <c r="C43" s="42">
        <f t="shared" ref="C43:J43" si="10">SUM(C39:C40)</f>
        <v>62000</v>
      </c>
      <c r="D43" s="42">
        <f t="shared" si="10"/>
        <v>0</v>
      </c>
      <c r="E43" s="42"/>
      <c r="F43" s="42">
        <f t="shared" si="10"/>
        <v>62000</v>
      </c>
      <c r="G43" s="41">
        <f t="shared" si="10"/>
        <v>56150.73</v>
      </c>
      <c r="H43" s="42">
        <f t="shared" si="10"/>
        <v>61789.65</v>
      </c>
      <c r="I43" s="42">
        <f t="shared" si="10"/>
        <v>210.35000000000036</v>
      </c>
      <c r="J43" s="42">
        <f t="shared" si="10"/>
        <v>62000</v>
      </c>
      <c r="K43" s="43">
        <f t="shared" ref="K43" si="11">G43/F43</f>
        <v>0.90565693548387105</v>
      </c>
    </row>
    <row r="44" spans="1:11" x14ac:dyDescent="0.25">
      <c r="A44" s="6" t="s">
        <v>54</v>
      </c>
    </row>
    <row r="45" spans="1:11" ht="12.6" thickBot="1" x14ac:dyDescent="0.3"/>
    <row r="46" spans="1:11" x14ac:dyDescent="0.25">
      <c r="A46" s="118" t="s">
        <v>55</v>
      </c>
      <c r="B46" s="118"/>
      <c r="C46" s="60"/>
      <c r="D46" s="60"/>
      <c r="E46" s="60"/>
      <c r="F46" s="60"/>
      <c r="G46" s="60"/>
      <c r="H46" s="60"/>
      <c r="I46" s="96" t="s">
        <v>162</v>
      </c>
      <c r="J46" s="60"/>
      <c r="K46" s="61"/>
    </row>
    <row r="47" spans="1:11" x14ac:dyDescent="0.25">
      <c r="A47" s="16" t="s">
        <v>56</v>
      </c>
      <c r="B47" s="4" t="s">
        <v>85</v>
      </c>
      <c r="C47" s="36">
        <v>44628</v>
      </c>
      <c r="H47" s="48">
        <v>5472</v>
      </c>
    </row>
    <row r="48" spans="1:11" x14ac:dyDescent="0.25">
      <c r="A48" s="16" t="s">
        <v>58</v>
      </c>
      <c r="B48" s="4" t="s">
        <v>110</v>
      </c>
      <c r="C48" s="36">
        <v>44729</v>
      </c>
      <c r="H48" s="5">
        <v>3300</v>
      </c>
    </row>
    <row r="49" spans="1:11" x14ac:dyDescent="0.25">
      <c r="A49" s="16" t="s">
        <v>59</v>
      </c>
      <c r="B49" s="4" t="s">
        <v>89</v>
      </c>
      <c r="C49" s="36">
        <v>44729</v>
      </c>
      <c r="H49" s="5">
        <v>8030</v>
      </c>
    </row>
    <row r="50" spans="1:11" x14ac:dyDescent="0.25">
      <c r="A50" s="16" t="s">
        <v>60</v>
      </c>
      <c r="B50" s="4" t="s">
        <v>106</v>
      </c>
      <c r="C50" s="36">
        <v>44729</v>
      </c>
      <c r="H50" s="5">
        <v>655.12</v>
      </c>
    </row>
    <row r="51" spans="1:11" x14ac:dyDescent="0.25">
      <c r="A51" s="16" t="s">
        <v>61</v>
      </c>
      <c r="B51" s="4" t="s">
        <v>94</v>
      </c>
      <c r="C51" s="36">
        <v>44739</v>
      </c>
      <c r="H51" s="5">
        <v>485</v>
      </c>
    </row>
    <row r="52" spans="1:11" x14ac:dyDescent="0.25">
      <c r="A52" s="16" t="s">
        <v>62</v>
      </c>
      <c r="B52" s="4" t="s">
        <v>107</v>
      </c>
      <c r="C52" s="36">
        <v>44993</v>
      </c>
      <c r="H52" s="5">
        <v>2955.37</v>
      </c>
    </row>
    <row r="53" spans="1:11" x14ac:dyDescent="0.25">
      <c r="A53" s="16" t="s">
        <v>108</v>
      </c>
      <c r="B53" s="4" t="s">
        <v>109</v>
      </c>
      <c r="C53" s="36">
        <v>45013</v>
      </c>
      <c r="H53" s="5">
        <v>6600</v>
      </c>
    </row>
    <row r="54" spans="1:11" x14ac:dyDescent="0.25">
      <c r="A54" s="16"/>
    </row>
    <row r="55" spans="1:11" x14ac:dyDescent="0.25">
      <c r="A55" s="16"/>
    </row>
    <row r="56" spans="1:11" x14ac:dyDescent="0.25">
      <c r="A56" s="16"/>
    </row>
    <row r="57" spans="1:11" ht="14.4" thickBot="1" x14ac:dyDescent="0.35">
      <c r="A57" s="58" t="s">
        <v>72</v>
      </c>
      <c r="H57" s="57">
        <f>SUM(H47:H53)</f>
        <v>27497.489999999998</v>
      </c>
    </row>
    <row r="58" spans="1:11" x14ac:dyDescent="0.25">
      <c r="A58" s="119" t="s">
        <v>57</v>
      </c>
      <c r="B58" s="119"/>
      <c r="C58" s="60"/>
      <c r="D58" s="60"/>
      <c r="E58" s="60"/>
      <c r="F58" s="60"/>
      <c r="G58" s="60"/>
      <c r="H58" s="60"/>
      <c r="I58" s="96" t="s">
        <v>162</v>
      </c>
      <c r="J58" s="60"/>
      <c r="K58" s="61"/>
    </row>
    <row r="59" spans="1:11" x14ac:dyDescent="0.25">
      <c r="A59" s="16" t="s">
        <v>56</v>
      </c>
      <c r="B59" s="4" t="s">
        <v>63</v>
      </c>
      <c r="C59" s="36">
        <v>44572</v>
      </c>
      <c r="H59" s="5">
        <v>15455</v>
      </c>
    </row>
    <row r="60" spans="1:11" x14ac:dyDescent="0.25">
      <c r="A60" s="16" t="s">
        <v>58</v>
      </c>
      <c r="B60" s="4" t="s">
        <v>109</v>
      </c>
      <c r="C60" s="36">
        <v>45055</v>
      </c>
      <c r="H60" s="5">
        <v>16770</v>
      </c>
    </row>
    <row r="61" spans="1:11" x14ac:dyDescent="0.25">
      <c r="A61" s="16" t="s">
        <v>59</v>
      </c>
      <c r="B61" s="4" t="s">
        <v>247</v>
      </c>
      <c r="C61" s="5" t="s">
        <v>250</v>
      </c>
    </row>
    <row r="62" spans="1:11" x14ac:dyDescent="0.25">
      <c r="A62" s="16" t="s">
        <v>59</v>
      </c>
      <c r="B62" s="4" t="s">
        <v>248</v>
      </c>
      <c r="C62" s="5" t="s">
        <v>250</v>
      </c>
    </row>
    <row r="63" spans="1:11" x14ac:dyDescent="0.25">
      <c r="A63" s="16" t="s">
        <v>59</v>
      </c>
      <c r="B63" s="4" t="s">
        <v>249</v>
      </c>
      <c r="C63" s="5" t="s">
        <v>250</v>
      </c>
    </row>
    <row r="64" spans="1:11" x14ac:dyDescent="0.25">
      <c r="A64" s="16"/>
    </row>
    <row r="65" spans="1:11" ht="14.4" thickBot="1" x14ac:dyDescent="0.35">
      <c r="A65" s="59" t="s">
        <v>72</v>
      </c>
      <c r="H65" s="57">
        <f>SUM(H59:H60)</f>
        <v>32225</v>
      </c>
    </row>
    <row r="66" spans="1:11" x14ac:dyDescent="0.25">
      <c r="A66" s="119" t="s">
        <v>111</v>
      </c>
      <c r="B66" s="119"/>
      <c r="C66" s="60"/>
      <c r="D66" s="60"/>
      <c r="E66" s="60"/>
      <c r="F66" s="60"/>
      <c r="G66" s="60"/>
      <c r="H66" s="60"/>
      <c r="I66" s="96" t="s">
        <v>162</v>
      </c>
      <c r="J66" s="60"/>
      <c r="K66" s="61"/>
    </row>
    <row r="67" spans="1:11" x14ac:dyDescent="0.25">
      <c r="A67" s="16" t="s">
        <v>56</v>
      </c>
      <c r="B67" s="4" t="s">
        <v>112</v>
      </c>
      <c r="C67" s="94">
        <v>45035</v>
      </c>
      <c r="H67" s="5">
        <v>-3403.68</v>
      </c>
    </row>
    <row r="68" spans="1:11" x14ac:dyDescent="0.25">
      <c r="A68" s="16" t="s">
        <v>58</v>
      </c>
      <c r="B68" s="4" t="s">
        <v>113</v>
      </c>
      <c r="C68" s="94">
        <v>45055</v>
      </c>
      <c r="H68" s="5">
        <v>45270.52</v>
      </c>
    </row>
    <row r="69" spans="1:11" x14ac:dyDescent="0.25">
      <c r="A69" s="16" t="s">
        <v>59</v>
      </c>
      <c r="B69" s="4" t="s">
        <v>163</v>
      </c>
      <c r="C69" s="94">
        <v>45153</v>
      </c>
      <c r="H69" s="5">
        <v>18384.740000000002</v>
      </c>
    </row>
    <row r="70" spans="1:11" x14ac:dyDescent="0.25">
      <c r="A70" s="16" t="s">
        <v>59</v>
      </c>
      <c r="B70" s="4" t="s">
        <v>164</v>
      </c>
      <c r="C70" s="94">
        <v>45153</v>
      </c>
      <c r="H70" s="5">
        <v>-13136.46</v>
      </c>
    </row>
    <row r="71" spans="1:11" x14ac:dyDescent="0.25">
      <c r="A71" s="16" t="s">
        <v>60</v>
      </c>
      <c r="B71" s="4" t="s">
        <v>161</v>
      </c>
      <c r="C71" s="94">
        <v>45203</v>
      </c>
      <c r="H71" s="5">
        <v>14346.35</v>
      </c>
    </row>
    <row r="72" spans="1:11" x14ac:dyDescent="0.25">
      <c r="A72" s="16" t="s">
        <v>61</v>
      </c>
      <c r="B72" s="4" t="s">
        <v>215</v>
      </c>
      <c r="C72" s="94">
        <v>45280</v>
      </c>
      <c r="H72" s="5">
        <v>3572.22</v>
      </c>
    </row>
    <row r="73" spans="1:11" x14ac:dyDescent="0.25">
      <c r="A73" s="16" t="s">
        <v>62</v>
      </c>
      <c r="B73" s="4" t="s">
        <v>228</v>
      </c>
      <c r="C73" s="94">
        <v>45300</v>
      </c>
      <c r="H73" s="48">
        <v>25127.86</v>
      </c>
    </row>
    <row r="74" spans="1:11" x14ac:dyDescent="0.25">
      <c r="A74" s="16" t="s">
        <v>108</v>
      </c>
      <c r="B74" s="4" t="s">
        <v>230</v>
      </c>
      <c r="C74" s="94">
        <v>45322</v>
      </c>
      <c r="H74" s="48">
        <v>45000</v>
      </c>
    </row>
    <row r="75" spans="1:11" x14ac:dyDescent="0.25">
      <c r="A75" s="16" t="s">
        <v>108</v>
      </c>
      <c r="B75" s="4" t="s">
        <v>231</v>
      </c>
      <c r="C75" s="94">
        <v>45322</v>
      </c>
      <c r="H75" s="48">
        <v>25000</v>
      </c>
    </row>
    <row r="76" spans="1:11" x14ac:dyDescent="0.25">
      <c r="A76" s="16" t="s">
        <v>108</v>
      </c>
      <c r="B76" s="4" t="s">
        <v>232</v>
      </c>
      <c r="C76" s="94">
        <v>45322</v>
      </c>
      <c r="H76" s="48">
        <v>85000</v>
      </c>
    </row>
    <row r="77" spans="1:11" x14ac:dyDescent="0.25">
      <c r="A77" s="16" t="s">
        <v>254</v>
      </c>
      <c r="B77" s="4" t="s">
        <v>253</v>
      </c>
      <c r="C77" s="94">
        <v>45325</v>
      </c>
      <c r="H77" s="48">
        <v>893.55</v>
      </c>
    </row>
    <row r="78" spans="1:11" x14ac:dyDescent="0.25">
      <c r="B78" s="4" t="s">
        <v>251</v>
      </c>
      <c r="H78" s="5">
        <v>64465.2</v>
      </c>
    </row>
    <row r="79" spans="1:11" x14ac:dyDescent="0.25">
      <c r="B79" s="4" t="s">
        <v>245</v>
      </c>
      <c r="C79" s="115">
        <v>44941</v>
      </c>
      <c r="I79" s="5">
        <v>-4086.81</v>
      </c>
    </row>
    <row r="81" spans="1:11" x14ac:dyDescent="0.25">
      <c r="C81" s="95"/>
    </row>
    <row r="82" spans="1:11" ht="14.4" thickBot="1" x14ac:dyDescent="0.35">
      <c r="A82" s="62" t="s">
        <v>72</v>
      </c>
      <c r="B82" s="63"/>
      <c r="C82" s="64"/>
      <c r="D82" s="64"/>
      <c r="E82" s="64"/>
      <c r="F82" s="64"/>
      <c r="G82" s="64"/>
      <c r="H82" s="65">
        <f>SUM(H67:H81)</f>
        <v>310520.3</v>
      </c>
      <c r="I82" s="64">
        <f>SUM(I67:I81)</f>
        <v>-4086.81</v>
      </c>
      <c r="J82" s="64"/>
      <c r="K82" s="66"/>
    </row>
  </sheetData>
  <mergeCells count="5">
    <mergeCell ref="A37:C37"/>
    <mergeCell ref="A46:B46"/>
    <mergeCell ref="A58:B58"/>
    <mergeCell ref="C1:H1"/>
    <mergeCell ref="A66:B66"/>
  </mergeCells>
  <printOptions gridLines="1"/>
  <pageMargins left="0.25" right="0.25" top="0.75" bottom="0.75" header="0.3" footer="0.3"/>
  <pageSetup scale="72" fitToHeight="0" orientation="landscape" r:id="rId1"/>
  <headerFooter>
    <oddHeader>&amp;L&amp;"-,Bold"Senior Center Building Committee&amp;C&amp;"-,Bold"PROJECT BUDGET&amp;R&amp;"-,Bold"&amp;D</oddHeader>
  </headerFooter>
  <rowBreaks count="1" manualBreakCount="1">
    <brk id="44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AFE96-AD25-447C-BD7E-7AFBE80F4A99}">
  <sheetPr>
    <pageSetUpPr fitToPage="1"/>
  </sheetPr>
  <dimension ref="A1:J178"/>
  <sheetViews>
    <sheetView zoomScale="90" zoomScaleNormal="90" workbookViewId="0">
      <pane ySplit="1" topLeftCell="A108" activePane="bottomLeft" state="frozen"/>
      <selection pane="bottomLeft" activeCell="F128" sqref="F128"/>
    </sheetView>
  </sheetViews>
  <sheetFormatPr defaultRowHeight="14.4" x14ac:dyDescent="0.3"/>
  <cols>
    <col min="1" max="1" width="20.77734375" customWidth="1"/>
    <col min="2" max="2" width="18.88671875" style="19" customWidth="1"/>
    <col min="3" max="3" width="17.21875" customWidth="1"/>
    <col min="4" max="4" width="45.77734375" customWidth="1"/>
    <col min="5" max="5" width="30" customWidth="1"/>
    <col min="6" max="6" width="24.44140625" style="21" customWidth="1"/>
    <col min="10" max="10" width="12.109375" bestFit="1" customWidth="1"/>
  </cols>
  <sheetData>
    <row r="1" spans="1:10" s="17" customFormat="1" ht="15.6" x14ac:dyDescent="0.3">
      <c r="A1" s="18" t="s">
        <v>68</v>
      </c>
      <c r="B1" s="18" t="s">
        <v>64</v>
      </c>
      <c r="C1" s="18" t="s">
        <v>67</v>
      </c>
      <c r="D1" s="17" t="s">
        <v>0</v>
      </c>
      <c r="E1" s="17" t="s">
        <v>66</v>
      </c>
      <c r="F1" s="20" t="s">
        <v>65</v>
      </c>
    </row>
    <row r="2" spans="1:10" s="17" customFormat="1" ht="15.6" x14ac:dyDescent="0.3">
      <c r="A2" s="18" t="s">
        <v>73</v>
      </c>
      <c r="B2" s="18"/>
      <c r="C2" s="18"/>
      <c r="D2" s="17" t="s">
        <v>74</v>
      </c>
      <c r="E2" s="28" t="s">
        <v>51</v>
      </c>
      <c r="F2" s="20">
        <v>14798.65</v>
      </c>
    </row>
    <row r="3" spans="1:10" x14ac:dyDescent="0.3">
      <c r="A3" t="s">
        <v>70</v>
      </c>
      <c r="B3" s="19">
        <v>44259</v>
      </c>
      <c r="C3">
        <v>1</v>
      </c>
      <c r="D3" t="s">
        <v>71</v>
      </c>
      <c r="E3" t="s">
        <v>51</v>
      </c>
      <c r="F3" s="21">
        <v>9000</v>
      </c>
    </row>
    <row r="4" spans="1:10" x14ac:dyDescent="0.3">
      <c r="A4" t="s">
        <v>70</v>
      </c>
      <c r="B4" s="19">
        <v>44354</v>
      </c>
      <c r="C4">
        <v>2</v>
      </c>
      <c r="D4" t="s">
        <v>71</v>
      </c>
      <c r="E4" t="s">
        <v>51</v>
      </c>
      <c r="F4" s="21">
        <v>3000</v>
      </c>
    </row>
    <row r="5" spans="1:10" x14ac:dyDescent="0.3">
      <c r="A5" t="s">
        <v>70</v>
      </c>
      <c r="B5" s="19">
        <v>44400</v>
      </c>
      <c r="C5">
        <v>3</v>
      </c>
      <c r="D5" t="s">
        <v>71</v>
      </c>
      <c r="E5" t="s">
        <v>51</v>
      </c>
      <c r="F5" s="21">
        <v>2798.65</v>
      </c>
    </row>
    <row r="7" spans="1:10" s="28" customFormat="1" ht="15" thickBot="1" x14ac:dyDescent="0.35">
      <c r="B7" s="30"/>
      <c r="E7" s="28" t="s">
        <v>72</v>
      </c>
      <c r="F7" s="31">
        <f>SUM(F3:F6)</f>
        <v>14798.65</v>
      </c>
    </row>
    <row r="8" spans="1:10" s="17" customFormat="1" ht="15.6" x14ac:dyDescent="0.3">
      <c r="A8" s="34" t="s">
        <v>73</v>
      </c>
      <c r="B8" s="34"/>
      <c r="C8" s="34"/>
      <c r="D8" s="35" t="s">
        <v>75</v>
      </c>
      <c r="E8" s="26" t="s">
        <v>23</v>
      </c>
      <c r="F8" s="116">
        <f>Budget!Q22</f>
        <v>314174.64</v>
      </c>
      <c r="J8" s="20">
        <f>F2+F8</f>
        <v>328973.29000000004</v>
      </c>
    </row>
    <row r="9" spans="1:10" x14ac:dyDescent="0.3">
      <c r="A9" t="s">
        <v>73</v>
      </c>
      <c r="B9" s="19">
        <v>44621</v>
      </c>
      <c r="C9">
        <v>4</v>
      </c>
      <c r="D9" t="s">
        <v>75</v>
      </c>
      <c r="E9" t="s">
        <v>23</v>
      </c>
      <c r="F9" s="21">
        <v>6880</v>
      </c>
    </row>
    <row r="10" spans="1:10" x14ac:dyDescent="0.3">
      <c r="A10" t="s">
        <v>73</v>
      </c>
      <c r="B10" s="19">
        <v>44652</v>
      </c>
      <c r="C10">
        <v>5</v>
      </c>
      <c r="D10" t="s">
        <v>75</v>
      </c>
      <c r="E10" t="s">
        <v>23</v>
      </c>
      <c r="F10" s="21">
        <v>6000</v>
      </c>
    </row>
    <row r="11" spans="1:10" x14ac:dyDescent="0.3">
      <c r="A11" t="s">
        <v>73</v>
      </c>
      <c r="B11" s="19">
        <v>44682</v>
      </c>
      <c r="C11">
        <v>6</v>
      </c>
      <c r="D11" t="s">
        <v>75</v>
      </c>
      <c r="E11" t="s">
        <v>23</v>
      </c>
      <c r="F11" s="21">
        <v>14525</v>
      </c>
    </row>
    <row r="12" spans="1:10" x14ac:dyDescent="0.3">
      <c r="A12" t="s">
        <v>73</v>
      </c>
      <c r="B12" s="19">
        <v>44713</v>
      </c>
      <c r="C12">
        <v>7</v>
      </c>
      <c r="D12" t="s">
        <v>75</v>
      </c>
      <c r="E12" t="s">
        <v>23</v>
      </c>
      <c r="F12" s="21">
        <v>2000</v>
      </c>
    </row>
    <row r="13" spans="1:10" x14ac:dyDescent="0.3">
      <c r="A13" t="s">
        <v>73</v>
      </c>
      <c r="B13" s="19">
        <v>44745</v>
      </c>
      <c r="C13" s="55" t="s">
        <v>98</v>
      </c>
      <c r="D13" t="s">
        <v>75</v>
      </c>
      <c r="E13" t="s">
        <v>23</v>
      </c>
      <c r="F13" s="56">
        <v>6050</v>
      </c>
    </row>
    <row r="14" spans="1:10" x14ac:dyDescent="0.3">
      <c r="A14" t="s">
        <v>73</v>
      </c>
      <c r="B14" s="19">
        <v>44774</v>
      </c>
      <c r="C14">
        <v>8</v>
      </c>
      <c r="D14" t="s">
        <v>75</v>
      </c>
      <c r="E14" t="s">
        <v>23</v>
      </c>
      <c r="F14" s="21">
        <v>15132.69</v>
      </c>
    </row>
    <row r="15" spans="1:10" x14ac:dyDescent="0.3">
      <c r="A15" t="s">
        <v>73</v>
      </c>
      <c r="B15" s="19">
        <v>44895</v>
      </c>
      <c r="C15">
        <v>9</v>
      </c>
      <c r="D15" t="s">
        <v>75</v>
      </c>
      <c r="E15" t="s">
        <v>23</v>
      </c>
      <c r="F15" s="21">
        <v>3027.56</v>
      </c>
    </row>
    <row r="16" spans="1:10" x14ac:dyDescent="0.3">
      <c r="A16" t="s">
        <v>73</v>
      </c>
      <c r="B16" s="19">
        <v>45048</v>
      </c>
      <c r="C16" s="55" t="s">
        <v>118</v>
      </c>
      <c r="D16" t="s">
        <v>119</v>
      </c>
      <c r="E16" t="s">
        <v>23</v>
      </c>
      <c r="F16" s="21">
        <v>20819.990000000002</v>
      </c>
    </row>
    <row r="17" spans="1:6" x14ac:dyDescent="0.3">
      <c r="A17" t="s">
        <v>73</v>
      </c>
      <c r="B17" s="19">
        <v>45083</v>
      </c>
      <c r="C17" s="55" t="s">
        <v>120</v>
      </c>
      <c r="D17" t="s">
        <v>119</v>
      </c>
      <c r="E17" t="s">
        <v>23</v>
      </c>
      <c r="F17" s="21">
        <v>22344.54</v>
      </c>
    </row>
    <row r="18" spans="1:6" x14ac:dyDescent="0.3">
      <c r="A18" t="s">
        <v>73</v>
      </c>
      <c r="B18" s="19">
        <v>45114</v>
      </c>
      <c r="C18" s="55" t="s">
        <v>121</v>
      </c>
      <c r="D18" t="s">
        <v>119</v>
      </c>
      <c r="E18" t="s">
        <v>23</v>
      </c>
      <c r="F18" s="71">
        <v>22344.54</v>
      </c>
    </row>
    <row r="19" spans="1:6" x14ac:dyDescent="0.3">
      <c r="A19" t="s">
        <v>73</v>
      </c>
      <c r="B19" s="19">
        <v>45140</v>
      </c>
      <c r="C19" s="55" t="s">
        <v>192</v>
      </c>
      <c r="D19" t="s">
        <v>119</v>
      </c>
      <c r="E19" t="s">
        <v>23</v>
      </c>
      <c r="F19" s="21">
        <v>22344.54</v>
      </c>
    </row>
    <row r="20" spans="1:6" x14ac:dyDescent="0.3">
      <c r="A20" t="s">
        <v>73</v>
      </c>
      <c r="B20" s="19">
        <v>45170</v>
      </c>
      <c r="C20" s="55" t="s">
        <v>193</v>
      </c>
      <c r="D20" t="s">
        <v>119</v>
      </c>
      <c r="E20" t="s">
        <v>23</v>
      </c>
      <c r="F20" s="21">
        <v>22334.54</v>
      </c>
    </row>
    <row r="21" spans="1:6" x14ac:dyDescent="0.3">
      <c r="A21" t="s">
        <v>73</v>
      </c>
      <c r="B21" s="19">
        <v>45201</v>
      </c>
      <c r="C21" s="55" t="s">
        <v>198</v>
      </c>
      <c r="D21" t="s">
        <v>119</v>
      </c>
      <c r="E21" t="s">
        <v>23</v>
      </c>
      <c r="F21" s="21">
        <v>22344.54</v>
      </c>
    </row>
    <row r="22" spans="1:6" x14ac:dyDescent="0.3">
      <c r="A22" t="s">
        <v>73</v>
      </c>
      <c r="B22" s="19">
        <v>45230</v>
      </c>
      <c r="C22" s="55" t="s">
        <v>211</v>
      </c>
      <c r="D22" t="s">
        <v>119</v>
      </c>
      <c r="E22" t="s">
        <v>23</v>
      </c>
      <c r="F22" s="21">
        <v>22344.54</v>
      </c>
    </row>
    <row r="23" spans="1:6" x14ac:dyDescent="0.3">
      <c r="A23" t="s">
        <v>73</v>
      </c>
      <c r="B23" s="19">
        <v>45260</v>
      </c>
      <c r="C23" s="55" t="s">
        <v>212</v>
      </c>
      <c r="D23" t="s">
        <v>119</v>
      </c>
      <c r="E23" t="s">
        <v>23</v>
      </c>
      <c r="F23" s="21">
        <v>22344.54</v>
      </c>
    </row>
    <row r="24" spans="1:6" x14ac:dyDescent="0.3">
      <c r="A24" t="s">
        <v>73</v>
      </c>
      <c r="B24" s="19">
        <v>45291</v>
      </c>
      <c r="C24" s="55" t="s">
        <v>241</v>
      </c>
      <c r="D24" t="s">
        <v>119</v>
      </c>
      <c r="E24" t="s">
        <v>23</v>
      </c>
      <c r="F24" s="21">
        <v>22344.54</v>
      </c>
    </row>
    <row r="25" spans="1:6" x14ac:dyDescent="0.3">
      <c r="A25" t="s">
        <v>73</v>
      </c>
      <c r="B25" s="19">
        <v>45331</v>
      </c>
      <c r="C25" s="55" t="s">
        <v>252</v>
      </c>
      <c r="D25" t="s">
        <v>119</v>
      </c>
      <c r="E25" t="s">
        <v>23</v>
      </c>
      <c r="F25" s="21">
        <v>19644.54</v>
      </c>
    </row>
    <row r="26" spans="1:6" x14ac:dyDescent="0.3">
      <c r="C26" s="55"/>
    </row>
    <row r="28" spans="1:6" ht="15" thickBot="1" x14ac:dyDescent="0.35">
      <c r="E28" s="28" t="s">
        <v>72</v>
      </c>
      <c r="F28" s="31">
        <f>SUM(F9:F27)</f>
        <v>272826.10000000003</v>
      </c>
    </row>
    <row r="29" spans="1:6" s="28" customFormat="1" x14ac:dyDescent="0.3">
      <c r="A29" s="37" t="s">
        <v>76</v>
      </c>
      <c r="B29" s="38"/>
      <c r="C29" s="26"/>
      <c r="D29" s="37" t="s">
        <v>48</v>
      </c>
      <c r="E29" s="26" t="s">
        <v>48</v>
      </c>
      <c r="F29" s="39">
        <v>0</v>
      </c>
    </row>
    <row r="30" spans="1:6" x14ac:dyDescent="0.3">
      <c r="A30" t="s">
        <v>76</v>
      </c>
      <c r="B30" s="19">
        <v>44544</v>
      </c>
      <c r="C30">
        <v>1</v>
      </c>
      <c r="D30" t="s">
        <v>48</v>
      </c>
      <c r="E30" t="s">
        <v>48</v>
      </c>
      <c r="F30" s="21">
        <v>70</v>
      </c>
    </row>
    <row r="31" spans="1:6" x14ac:dyDescent="0.3">
      <c r="A31" t="s">
        <v>76</v>
      </c>
      <c r="B31" s="19">
        <v>44586</v>
      </c>
      <c r="C31">
        <v>2</v>
      </c>
      <c r="D31" t="s">
        <v>48</v>
      </c>
      <c r="E31" t="s">
        <v>48</v>
      </c>
      <c r="F31" s="21">
        <v>70</v>
      </c>
    </row>
    <row r="32" spans="1:6" x14ac:dyDescent="0.3">
      <c r="A32" t="s">
        <v>76</v>
      </c>
      <c r="B32" s="19">
        <v>44600</v>
      </c>
      <c r="C32">
        <v>3</v>
      </c>
      <c r="D32" t="s">
        <v>48</v>
      </c>
      <c r="E32" t="s">
        <v>48</v>
      </c>
      <c r="F32" s="21">
        <v>70</v>
      </c>
    </row>
    <row r="33" spans="1:6" x14ac:dyDescent="0.3">
      <c r="A33" t="s">
        <v>76</v>
      </c>
      <c r="B33" s="19">
        <v>44614</v>
      </c>
      <c r="C33">
        <v>4</v>
      </c>
      <c r="D33" t="s">
        <v>48</v>
      </c>
      <c r="E33" t="s">
        <v>48</v>
      </c>
      <c r="F33" s="21">
        <v>70</v>
      </c>
    </row>
    <row r="34" spans="1:6" ht="15" customHeight="1" x14ac:dyDescent="0.3">
      <c r="A34" t="s">
        <v>76</v>
      </c>
      <c r="B34" s="19">
        <v>44628</v>
      </c>
      <c r="C34">
        <v>5</v>
      </c>
      <c r="D34" t="s">
        <v>48</v>
      </c>
      <c r="E34" t="s">
        <v>48</v>
      </c>
      <c r="F34" s="21">
        <v>70</v>
      </c>
    </row>
    <row r="35" spans="1:6" ht="15" customHeight="1" x14ac:dyDescent="0.3">
      <c r="A35" t="s">
        <v>76</v>
      </c>
      <c r="B35" s="19">
        <v>44649</v>
      </c>
      <c r="C35">
        <v>6</v>
      </c>
      <c r="D35" t="s">
        <v>48</v>
      </c>
      <c r="E35" t="s">
        <v>48</v>
      </c>
      <c r="F35" s="21">
        <v>70</v>
      </c>
    </row>
    <row r="36" spans="1:6" ht="15" customHeight="1" x14ac:dyDescent="0.3">
      <c r="A36" t="s">
        <v>76</v>
      </c>
      <c r="B36" s="19">
        <v>44663</v>
      </c>
      <c r="C36">
        <v>7</v>
      </c>
      <c r="D36" t="s">
        <v>48</v>
      </c>
      <c r="E36" t="s">
        <v>48</v>
      </c>
      <c r="F36" s="21">
        <v>70</v>
      </c>
    </row>
    <row r="37" spans="1:6" ht="15" customHeight="1" x14ac:dyDescent="0.3">
      <c r="A37" t="s">
        <v>76</v>
      </c>
      <c r="B37" s="19">
        <v>44677</v>
      </c>
      <c r="C37">
        <v>8</v>
      </c>
      <c r="D37" t="s">
        <v>48</v>
      </c>
      <c r="E37" t="s">
        <v>48</v>
      </c>
      <c r="F37" s="21">
        <v>70</v>
      </c>
    </row>
    <row r="38" spans="1:6" x14ac:dyDescent="0.3">
      <c r="A38" t="s">
        <v>76</v>
      </c>
      <c r="B38" s="19">
        <v>44691</v>
      </c>
      <c r="C38">
        <v>9</v>
      </c>
      <c r="D38" t="s">
        <v>48</v>
      </c>
      <c r="E38" t="s">
        <v>48</v>
      </c>
      <c r="F38" s="21">
        <v>70</v>
      </c>
    </row>
    <row r="39" spans="1:6" x14ac:dyDescent="0.3">
      <c r="A39" t="s">
        <v>76</v>
      </c>
      <c r="B39" s="19">
        <v>44705</v>
      </c>
      <c r="C39">
        <v>10</v>
      </c>
      <c r="D39" t="s">
        <v>48</v>
      </c>
      <c r="E39" t="s">
        <v>48</v>
      </c>
      <c r="F39" s="21">
        <v>70</v>
      </c>
    </row>
    <row r="40" spans="1:6" x14ac:dyDescent="0.3">
      <c r="A40" t="s">
        <v>76</v>
      </c>
      <c r="B40" s="19">
        <v>44726</v>
      </c>
      <c r="C40">
        <v>11</v>
      </c>
      <c r="D40" t="s">
        <v>48</v>
      </c>
      <c r="E40" t="s">
        <v>48</v>
      </c>
      <c r="F40" s="21">
        <v>70</v>
      </c>
    </row>
    <row r="41" spans="1:6" x14ac:dyDescent="0.3">
      <c r="A41" t="s">
        <v>76</v>
      </c>
      <c r="B41" s="19">
        <v>44740</v>
      </c>
      <c r="C41">
        <v>12</v>
      </c>
      <c r="D41" t="s">
        <v>48</v>
      </c>
      <c r="E41" t="s">
        <v>48</v>
      </c>
      <c r="F41" s="21">
        <v>70</v>
      </c>
    </row>
    <row r="42" spans="1:6" x14ac:dyDescent="0.3">
      <c r="A42" t="s">
        <v>76</v>
      </c>
      <c r="B42" s="19">
        <v>44754</v>
      </c>
      <c r="C42">
        <v>13</v>
      </c>
      <c r="D42" t="s">
        <v>48</v>
      </c>
      <c r="E42" t="s">
        <v>48</v>
      </c>
      <c r="F42" s="21">
        <v>70</v>
      </c>
    </row>
    <row r="43" spans="1:6" x14ac:dyDescent="0.3">
      <c r="A43" t="s">
        <v>76</v>
      </c>
      <c r="B43" s="19">
        <v>44768</v>
      </c>
      <c r="C43">
        <v>14</v>
      </c>
      <c r="D43" t="s">
        <v>48</v>
      </c>
      <c r="E43" t="s">
        <v>48</v>
      </c>
      <c r="F43" s="21">
        <v>70</v>
      </c>
    </row>
    <row r="44" spans="1:6" x14ac:dyDescent="0.3">
      <c r="A44" t="s">
        <v>76</v>
      </c>
      <c r="B44" s="19">
        <v>44774</v>
      </c>
      <c r="C44">
        <v>15</v>
      </c>
      <c r="D44" t="s">
        <v>48</v>
      </c>
      <c r="E44" t="s">
        <v>48</v>
      </c>
      <c r="F44" s="21">
        <v>70</v>
      </c>
    </row>
    <row r="45" spans="1:6" x14ac:dyDescent="0.3">
      <c r="A45" t="s">
        <v>76</v>
      </c>
      <c r="B45" s="19">
        <v>44782</v>
      </c>
      <c r="C45">
        <v>16</v>
      </c>
      <c r="D45" t="s">
        <v>48</v>
      </c>
      <c r="E45" t="s">
        <v>48</v>
      </c>
      <c r="F45" s="21">
        <v>70</v>
      </c>
    </row>
    <row r="46" spans="1:6" x14ac:dyDescent="0.3">
      <c r="A46" t="s">
        <v>76</v>
      </c>
      <c r="B46" s="19">
        <v>44796</v>
      </c>
      <c r="C46">
        <v>17</v>
      </c>
      <c r="D46" t="s">
        <v>48</v>
      </c>
      <c r="E46" t="s">
        <v>48</v>
      </c>
      <c r="F46" s="21">
        <v>70</v>
      </c>
    </row>
    <row r="47" spans="1:6" x14ac:dyDescent="0.3">
      <c r="A47" t="s">
        <v>76</v>
      </c>
      <c r="B47" s="19">
        <v>44817</v>
      </c>
      <c r="C47">
        <v>18</v>
      </c>
      <c r="D47" t="s">
        <v>48</v>
      </c>
      <c r="E47" t="s">
        <v>48</v>
      </c>
      <c r="F47" s="21">
        <v>70</v>
      </c>
    </row>
    <row r="48" spans="1:6" x14ac:dyDescent="0.3">
      <c r="A48" t="s">
        <v>76</v>
      </c>
      <c r="B48" s="19">
        <v>44853</v>
      </c>
      <c r="C48">
        <v>19</v>
      </c>
      <c r="D48" t="s">
        <v>48</v>
      </c>
      <c r="E48" t="s">
        <v>48</v>
      </c>
      <c r="F48" s="21">
        <v>70</v>
      </c>
    </row>
    <row r="49" spans="1:6" x14ac:dyDescent="0.3">
      <c r="A49" t="s">
        <v>76</v>
      </c>
      <c r="B49" s="19">
        <v>44859</v>
      </c>
      <c r="C49">
        <v>20</v>
      </c>
      <c r="D49" t="s">
        <v>48</v>
      </c>
      <c r="E49" t="s">
        <v>48</v>
      </c>
      <c r="F49" s="21">
        <v>70</v>
      </c>
    </row>
    <row r="50" spans="1:6" x14ac:dyDescent="0.3">
      <c r="A50" t="s">
        <v>76</v>
      </c>
      <c r="B50" s="19">
        <v>44887</v>
      </c>
      <c r="C50">
        <v>21</v>
      </c>
      <c r="D50" t="s">
        <v>48</v>
      </c>
      <c r="E50" t="s">
        <v>48</v>
      </c>
      <c r="F50" s="21">
        <v>70</v>
      </c>
    </row>
    <row r="51" spans="1:6" x14ac:dyDescent="0.3">
      <c r="A51" t="s">
        <v>76</v>
      </c>
      <c r="B51" s="19">
        <v>44896</v>
      </c>
      <c r="C51">
        <v>22</v>
      </c>
      <c r="D51" t="s">
        <v>48</v>
      </c>
      <c r="E51" t="s">
        <v>48</v>
      </c>
      <c r="F51" s="21">
        <v>70</v>
      </c>
    </row>
    <row r="52" spans="1:6" x14ac:dyDescent="0.3">
      <c r="A52" t="s">
        <v>76</v>
      </c>
      <c r="C52">
        <v>23</v>
      </c>
      <c r="D52" t="s">
        <v>48</v>
      </c>
      <c r="E52" t="s">
        <v>48</v>
      </c>
      <c r="F52" s="21">
        <v>70</v>
      </c>
    </row>
    <row r="53" spans="1:6" x14ac:dyDescent="0.3">
      <c r="A53" t="s">
        <v>76</v>
      </c>
      <c r="C53">
        <v>24</v>
      </c>
      <c r="D53" t="s">
        <v>48</v>
      </c>
      <c r="E53" t="s">
        <v>48</v>
      </c>
      <c r="F53" s="21">
        <v>70</v>
      </c>
    </row>
    <row r="54" spans="1:6" x14ac:dyDescent="0.3">
      <c r="A54" t="s">
        <v>76</v>
      </c>
      <c r="C54">
        <v>25</v>
      </c>
      <c r="D54" t="s">
        <v>48</v>
      </c>
      <c r="E54" t="s">
        <v>48</v>
      </c>
      <c r="F54" s="21">
        <v>70</v>
      </c>
    </row>
    <row r="55" spans="1:6" x14ac:dyDescent="0.3">
      <c r="A55" t="s">
        <v>76</v>
      </c>
      <c r="B55" s="19">
        <v>44908</v>
      </c>
      <c r="C55" t="s">
        <v>136</v>
      </c>
      <c r="D55" t="s">
        <v>48</v>
      </c>
      <c r="E55" t="s">
        <v>48</v>
      </c>
      <c r="F55" s="21">
        <v>70</v>
      </c>
    </row>
    <row r="56" spans="1:6" x14ac:dyDescent="0.3">
      <c r="A56" t="s">
        <v>76</v>
      </c>
      <c r="B56" s="19">
        <v>44936</v>
      </c>
      <c r="C56" t="s">
        <v>137</v>
      </c>
      <c r="D56" t="s">
        <v>48</v>
      </c>
      <c r="E56" t="s">
        <v>48</v>
      </c>
      <c r="F56" s="21">
        <v>70</v>
      </c>
    </row>
    <row r="57" spans="1:6" x14ac:dyDescent="0.3">
      <c r="A57" t="s">
        <v>76</v>
      </c>
      <c r="B57" s="19">
        <v>44950</v>
      </c>
      <c r="C57" t="s">
        <v>133</v>
      </c>
      <c r="D57" t="s">
        <v>48</v>
      </c>
      <c r="E57" t="s">
        <v>48</v>
      </c>
      <c r="F57" s="21">
        <v>70</v>
      </c>
    </row>
    <row r="58" spans="1:6" x14ac:dyDescent="0.3">
      <c r="A58" t="s">
        <v>76</v>
      </c>
      <c r="B58" s="19">
        <v>44971</v>
      </c>
      <c r="C58" t="s">
        <v>132</v>
      </c>
      <c r="D58" t="s">
        <v>48</v>
      </c>
      <c r="E58" t="s">
        <v>48</v>
      </c>
      <c r="F58" s="21">
        <v>70</v>
      </c>
    </row>
    <row r="59" spans="1:6" x14ac:dyDescent="0.3">
      <c r="A59" t="s">
        <v>76</v>
      </c>
      <c r="B59" s="19">
        <v>44985</v>
      </c>
      <c r="C59" t="s">
        <v>131</v>
      </c>
      <c r="D59" t="s">
        <v>48</v>
      </c>
      <c r="E59" t="s">
        <v>48</v>
      </c>
      <c r="F59" s="21">
        <v>70</v>
      </c>
    </row>
    <row r="60" spans="1:6" x14ac:dyDescent="0.3">
      <c r="A60" t="s">
        <v>76</v>
      </c>
      <c r="B60" s="19">
        <v>45013</v>
      </c>
      <c r="C60" t="s">
        <v>130</v>
      </c>
      <c r="D60" t="s">
        <v>48</v>
      </c>
      <c r="E60" t="s">
        <v>48</v>
      </c>
      <c r="F60" s="21">
        <v>70</v>
      </c>
    </row>
    <row r="61" spans="1:6" x14ac:dyDescent="0.3">
      <c r="A61" t="s">
        <v>76</v>
      </c>
      <c r="B61" s="19">
        <v>45020</v>
      </c>
      <c r="C61" t="s">
        <v>129</v>
      </c>
      <c r="D61" t="s">
        <v>48</v>
      </c>
      <c r="E61" t="s">
        <v>48</v>
      </c>
      <c r="F61" s="21">
        <v>70</v>
      </c>
    </row>
    <row r="62" spans="1:6" x14ac:dyDescent="0.3">
      <c r="A62" t="s">
        <v>76</v>
      </c>
      <c r="B62" s="19">
        <v>45027</v>
      </c>
      <c r="C62" t="s">
        <v>117</v>
      </c>
      <c r="D62" t="s">
        <v>48</v>
      </c>
      <c r="E62" t="s">
        <v>48</v>
      </c>
      <c r="F62" s="21">
        <v>70</v>
      </c>
    </row>
    <row r="63" spans="1:6" x14ac:dyDescent="0.3">
      <c r="A63" t="s">
        <v>76</v>
      </c>
      <c r="B63" s="19">
        <v>45055</v>
      </c>
      <c r="C63" t="s">
        <v>116</v>
      </c>
      <c r="D63" t="s">
        <v>48</v>
      </c>
      <c r="E63" t="s">
        <v>48</v>
      </c>
      <c r="F63" s="21">
        <v>70</v>
      </c>
    </row>
    <row r="64" spans="1:6" x14ac:dyDescent="0.3">
      <c r="A64" t="s">
        <v>76</v>
      </c>
      <c r="B64" s="19">
        <v>45069</v>
      </c>
      <c r="C64" t="s">
        <v>115</v>
      </c>
      <c r="D64" t="s">
        <v>48</v>
      </c>
      <c r="E64" t="s">
        <v>48</v>
      </c>
      <c r="F64" s="21">
        <v>70</v>
      </c>
    </row>
    <row r="65" spans="1:6" x14ac:dyDescent="0.3">
      <c r="A65" t="s">
        <v>76</v>
      </c>
      <c r="B65" s="19">
        <v>45090</v>
      </c>
      <c r="C65" t="s">
        <v>114</v>
      </c>
      <c r="D65" t="s">
        <v>48</v>
      </c>
      <c r="E65" t="s">
        <v>48</v>
      </c>
      <c r="F65" s="21">
        <v>70</v>
      </c>
    </row>
    <row r="66" spans="1:6" x14ac:dyDescent="0.3">
      <c r="A66" t="s">
        <v>76</v>
      </c>
      <c r="B66" s="19">
        <v>45118</v>
      </c>
      <c r="C66" t="s">
        <v>203</v>
      </c>
      <c r="D66" t="s">
        <v>48</v>
      </c>
      <c r="E66" t="s">
        <v>48</v>
      </c>
      <c r="F66" s="21">
        <v>70</v>
      </c>
    </row>
    <row r="67" spans="1:6" x14ac:dyDescent="0.3">
      <c r="A67" t="s">
        <v>76</v>
      </c>
      <c r="B67" s="19">
        <v>45160</v>
      </c>
      <c r="C67" t="s">
        <v>204</v>
      </c>
      <c r="D67" t="s">
        <v>48</v>
      </c>
      <c r="E67" t="s">
        <v>48</v>
      </c>
      <c r="F67" s="21">
        <v>70</v>
      </c>
    </row>
    <row r="68" spans="1:6" x14ac:dyDescent="0.3">
      <c r="A68" t="s">
        <v>76</v>
      </c>
      <c r="B68" s="19">
        <v>45181</v>
      </c>
      <c r="C68" t="s">
        <v>205</v>
      </c>
      <c r="D68" t="s">
        <v>48</v>
      </c>
      <c r="E68" t="s">
        <v>48</v>
      </c>
      <c r="F68" s="21">
        <v>70</v>
      </c>
    </row>
    <row r="69" spans="1:6" x14ac:dyDescent="0.3">
      <c r="A69" t="s">
        <v>76</v>
      </c>
      <c r="B69" s="19">
        <v>45188</v>
      </c>
      <c r="C69" t="s">
        <v>206</v>
      </c>
      <c r="D69" t="s">
        <v>48</v>
      </c>
      <c r="E69" t="s">
        <v>48</v>
      </c>
      <c r="F69" s="21">
        <v>70</v>
      </c>
    </row>
    <row r="70" spans="1:6" x14ac:dyDescent="0.3">
      <c r="A70" t="s">
        <v>76</v>
      </c>
      <c r="B70" s="19">
        <v>45195</v>
      </c>
      <c r="C70" t="s">
        <v>207</v>
      </c>
      <c r="D70" t="s">
        <v>48</v>
      </c>
      <c r="E70" t="s">
        <v>48</v>
      </c>
      <c r="F70" s="21">
        <v>70</v>
      </c>
    </row>
    <row r="71" spans="1:6" x14ac:dyDescent="0.3">
      <c r="A71" t="s">
        <v>76</v>
      </c>
      <c r="B71" s="19">
        <v>45209</v>
      </c>
      <c r="C71" t="s">
        <v>221</v>
      </c>
      <c r="D71" t="s">
        <v>48</v>
      </c>
      <c r="E71" t="s">
        <v>48</v>
      </c>
      <c r="F71" s="21">
        <v>70</v>
      </c>
    </row>
    <row r="72" spans="1:6" x14ac:dyDescent="0.3">
      <c r="A72" t="s">
        <v>76</v>
      </c>
      <c r="B72" s="19">
        <v>45223</v>
      </c>
      <c r="C72" t="s">
        <v>222</v>
      </c>
      <c r="D72" t="s">
        <v>48</v>
      </c>
      <c r="E72" t="s">
        <v>48</v>
      </c>
      <c r="F72" s="21">
        <v>70</v>
      </c>
    </row>
    <row r="73" spans="1:6" x14ac:dyDescent="0.3">
      <c r="A73" t="s">
        <v>76</v>
      </c>
      <c r="B73" s="19">
        <v>45245</v>
      </c>
      <c r="C73" t="s">
        <v>223</v>
      </c>
      <c r="D73" t="s">
        <v>48</v>
      </c>
      <c r="E73" t="s">
        <v>48</v>
      </c>
      <c r="F73" s="21">
        <v>70</v>
      </c>
    </row>
    <row r="74" spans="1:6" x14ac:dyDescent="0.3">
      <c r="A74" t="s">
        <v>76</v>
      </c>
      <c r="B74" s="19">
        <v>45249</v>
      </c>
      <c r="C74" t="s">
        <v>224</v>
      </c>
      <c r="D74" t="s">
        <v>48</v>
      </c>
      <c r="E74" t="s">
        <v>48</v>
      </c>
      <c r="F74" s="21">
        <v>70</v>
      </c>
    </row>
    <row r="75" spans="1:6" x14ac:dyDescent="0.3">
      <c r="A75" t="s">
        <v>76</v>
      </c>
      <c r="B75" s="19">
        <v>45259</v>
      </c>
      <c r="C75" t="s">
        <v>225</v>
      </c>
      <c r="D75" t="s">
        <v>48</v>
      </c>
      <c r="E75" t="s">
        <v>48</v>
      </c>
      <c r="F75" s="21">
        <v>70</v>
      </c>
    </row>
    <row r="77" spans="1:6" ht="15" thickBot="1" x14ac:dyDescent="0.35">
      <c r="E77" s="28" t="s">
        <v>72</v>
      </c>
      <c r="F77" s="31">
        <f>SUM(F30:F75)</f>
        <v>3220</v>
      </c>
    </row>
    <row r="78" spans="1:6" s="28" customFormat="1" ht="15.6" x14ac:dyDescent="0.3">
      <c r="A78" s="37" t="s">
        <v>77</v>
      </c>
      <c r="B78" s="38"/>
      <c r="C78" s="27"/>
      <c r="D78" s="35" t="s">
        <v>74</v>
      </c>
      <c r="E78" s="26" t="s">
        <v>51</v>
      </c>
      <c r="F78" s="39">
        <v>46991</v>
      </c>
    </row>
    <row r="79" spans="1:6" x14ac:dyDescent="0.3">
      <c r="A79" t="s">
        <v>77</v>
      </c>
      <c r="B79" s="19">
        <v>43983</v>
      </c>
      <c r="C79" t="s">
        <v>78</v>
      </c>
      <c r="D79" t="s">
        <v>52</v>
      </c>
      <c r="E79" t="s">
        <v>51</v>
      </c>
      <c r="F79" s="21">
        <v>9398</v>
      </c>
    </row>
    <row r="80" spans="1:6" x14ac:dyDescent="0.3">
      <c r="A80" t="s">
        <v>77</v>
      </c>
      <c r="B80" s="19">
        <v>44013</v>
      </c>
      <c r="C80" t="s">
        <v>79</v>
      </c>
      <c r="D80" t="s">
        <v>52</v>
      </c>
      <c r="E80" t="s">
        <v>51</v>
      </c>
      <c r="F80" s="21">
        <v>7048.65</v>
      </c>
    </row>
    <row r="81" spans="1:6" x14ac:dyDescent="0.3">
      <c r="A81" t="s">
        <v>77</v>
      </c>
      <c r="B81" s="19">
        <v>44044</v>
      </c>
      <c r="C81" t="s">
        <v>80</v>
      </c>
      <c r="D81" t="s">
        <v>52</v>
      </c>
      <c r="E81" t="s">
        <v>51</v>
      </c>
      <c r="F81" s="21">
        <v>2349.5500000000002</v>
      </c>
    </row>
    <row r="82" spans="1:6" x14ac:dyDescent="0.3">
      <c r="A82" t="s">
        <v>77</v>
      </c>
      <c r="B82" s="19">
        <v>44075</v>
      </c>
      <c r="C82" t="s">
        <v>81</v>
      </c>
      <c r="D82" t="s">
        <v>52</v>
      </c>
      <c r="E82" t="s">
        <v>51</v>
      </c>
      <c r="F82" s="21">
        <v>14097.3</v>
      </c>
    </row>
    <row r="83" spans="1:6" x14ac:dyDescent="0.3">
      <c r="A83" t="s">
        <v>77</v>
      </c>
      <c r="B83" s="19">
        <v>44105</v>
      </c>
      <c r="C83" t="s">
        <v>82</v>
      </c>
      <c r="D83" t="s">
        <v>52</v>
      </c>
      <c r="E83" t="s">
        <v>51</v>
      </c>
      <c r="F83" s="21">
        <v>7048.65</v>
      </c>
    </row>
    <row r="84" spans="1:6" x14ac:dyDescent="0.3">
      <c r="A84" t="s">
        <v>77</v>
      </c>
      <c r="B84" s="19">
        <v>44228</v>
      </c>
      <c r="C84" t="s">
        <v>93</v>
      </c>
      <c r="D84" t="s">
        <v>52</v>
      </c>
      <c r="E84" t="s">
        <v>51</v>
      </c>
      <c r="F84" s="21">
        <v>1409.93</v>
      </c>
    </row>
    <row r="88" spans="1:6" ht="15" thickBot="1" x14ac:dyDescent="0.35">
      <c r="E88" s="28" t="s">
        <v>72</v>
      </c>
      <c r="F88" s="31">
        <f>SUM(F79:F84)</f>
        <v>41352.080000000002</v>
      </c>
    </row>
    <row r="89" spans="1:6" s="28" customFormat="1" ht="15.6" x14ac:dyDescent="0.3">
      <c r="A89" s="37" t="s">
        <v>77</v>
      </c>
      <c r="B89" s="38"/>
      <c r="C89" s="27"/>
      <c r="D89" s="35" t="s">
        <v>20</v>
      </c>
      <c r="E89" s="26" t="s">
        <v>21</v>
      </c>
      <c r="F89" s="39">
        <v>384124</v>
      </c>
    </row>
    <row r="90" spans="1:6" ht="15.6" x14ac:dyDescent="0.3">
      <c r="A90" t="s">
        <v>77</v>
      </c>
      <c r="B90" s="19">
        <v>44593</v>
      </c>
      <c r="C90" t="s">
        <v>84</v>
      </c>
      <c r="D90" s="70" t="s">
        <v>20</v>
      </c>
      <c r="E90" t="s">
        <v>21</v>
      </c>
      <c r="F90" s="71">
        <v>45318</v>
      </c>
    </row>
    <row r="91" spans="1:6" ht="15.6" x14ac:dyDescent="0.3">
      <c r="A91" t="s">
        <v>77</v>
      </c>
      <c r="B91" s="19">
        <v>44593</v>
      </c>
      <c r="C91" t="s">
        <v>135</v>
      </c>
      <c r="D91" s="70" t="s">
        <v>20</v>
      </c>
      <c r="E91" t="s">
        <v>21</v>
      </c>
      <c r="F91" s="71">
        <v>0</v>
      </c>
    </row>
    <row r="92" spans="1:6" ht="15.6" x14ac:dyDescent="0.3">
      <c r="A92" t="s">
        <v>77</v>
      </c>
      <c r="B92" s="19">
        <v>44621</v>
      </c>
      <c r="C92" t="s">
        <v>92</v>
      </c>
      <c r="D92" s="70" t="s">
        <v>20</v>
      </c>
      <c r="E92" t="s">
        <v>21</v>
      </c>
      <c r="F92" s="71">
        <v>45318</v>
      </c>
    </row>
    <row r="93" spans="1:6" ht="15.6" x14ac:dyDescent="0.3">
      <c r="A93" t="s">
        <v>77</v>
      </c>
      <c r="B93" s="19">
        <v>44652</v>
      </c>
      <c r="C93" t="s">
        <v>88</v>
      </c>
      <c r="D93" s="70" t="s">
        <v>20</v>
      </c>
      <c r="E93" t="s">
        <v>21</v>
      </c>
      <c r="F93" s="71">
        <v>45318</v>
      </c>
    </row>
    <row r="94" spans="1:6" x14ac:dyDescent="0.3">
      <c r="A94" t="s">
        <v>77</v>
      </c>
      <c r="B94" s="19">
        <v>44682</v>
      </c>
      <c r="C94" t="s">
        <v>140</v>
      </c>
      <c r="D94" t="s">
        <v>20</v>
      </c>
      <c r="E94" t="s">
        <v>21</v>
      </c>
      <c r="F94" s="71">
        <v>7553</v>
      </c>
    </row>
    <row r="95" spans="1:6" x14ac:dyDescent="0.3">
      <c r="A95" t="s">
        <v>77</v>
      </c>
      <c r="B95" s="19">
        <v>44713</v>
      </c>
      <c r="C95" t="s">
        <v>90</v>
      </c>
      <c r="D95" t="s">
        <v>20</v>
      </c>
      <c r="E95" t="s">
        <v>21</v>
      </c>
      <c r="F95" s="71">
        <v>48986.6</v>
      </c>
    </row>
    <row r="96" spans="1:6" x14ac:dyDescent="0.3">
      <c r="A96" t="s">
        <v>77</v>
      </c>
      <c r="B96" s="19">
        <v>44713</v>
      </c>
      <c r="C96" t="s">
        <v>91</v>
      </c>
      <c r="D96" t="s">
        <v>20</v>
      </c>
      <c r="E96" t="s">
        <v>21</v>
      </c>
      <c r="F96" s="71">
        <v>11985.12</v>
      </c>
    </row>
    <row r="97" spans="1:6" x14ac:dyDescent="0.3">
      <c r="A97" t="s">
        <v>77</v>
      </c>
      <c r="B97" s="19">
        <v>44743</v>
      </c>
      <c r="C97" t="s">
        <v>95</v>
      </c>
      <c r="D97" t="s">
        <v>20</v>
      </c>
      <c r="E97" t="s">
        <v>21</v>
      </c>
      <c r="F97" s="71">
        <v>42211.4</v>
      </c>
    </row>
    <row r="98" spans="1:6" x14ac:dyDescent="0.3">
      <c r="A98" t="s">
        <v>77</v>
      </c>
      <c r="B98" s="19">
        <v>44774</v>
      </c>
      <c r="C98" t="s">
        <v>97</v>
      </c>
      <c r="D98" t="s">
        <v>20</v>
      </c>
      <c r="E98" t="s">
        <v>21</v>
      </c>
      <c r="F98" s="71">
        <v>20716.8</v>
      </c>
    </row>
    <row r="99" spans="1:6" x14ac:dyDescent="0.3">
      <c r="A99" t="s">
        <v>77</v>
      </c>
      <c r="B99" s="19">
        <v>44805</v>
      </c>
      <c r="C99" t="s">
        <v>96</v>
      </c>
      <c r="D99" t="s">
        <v>20</v>
      </c>
      <c r="E99" t="s">
        <v>21</v>
      </c>
      <c r="F99" s="71">
        <v>5179.2</v>
      </c>
    </row>
    <row r="100" spans="1:6" x14ac:dyDescent="0.3">
      <c r="A100" t="s">
        <v>77</v>
      </c>
      <c r="B100" s="19">
        <v>44835</v>
      </c>
      <c r="C100" t="s">
        <v>104</v>
      </c>
      <c r="D100" t="s">
        <v>20</v>
      </c>
      <c r="E100" t="s">
        <v>21</v>
      </c>
      <c r="F100" s="71">
        <v>17264</v>
      </c>
    </row>
    <row r="101" spans="1:6" x14ac:dyDescent="0.3">
      <c r="A101" t="s">
        <v>77</v>
      </c>
      <c r="B101" s="19">
        <v>44866</v>
      </c>
      <c r="C101" t="s">
        <v>105</v>
      </c>
      <c r="D101" t="s">
        <v>20</v>
      </c>
      <c r="E101" t="s">
        <v>21</v>
      </c>
      <c r="F101" s="71">
        <v>4316</v>
      </c>
    </row>
    <row r="102" spans="1:6" x14ac:dyDescent="0.3">
      <c r="A102" t="s">
        <v>77</v>
      </c>
      <c r="B102" s="19">
        <v>44958</v>
      </c>
      <c r="C102" t="s">
        <v>141</v>
      </c>
      <c r="D102" t="s">
        <v>20</v>
      </c>
      <c r="E102" t="s">
        <v>21</v>
      </c>
      <c r="F102" s="71">
        <v>1079</v>
      </c>
    </row>
    <row r="103" spans="1:6" x14ac:dyDescent="0.3">
      <c r="A103" t="s">
        <v>77</v>
      </c>
      <c r="B103" s="19">
        <v>44958</v>
      </c>
      <c r="C103" t="s">
        <v>134</v>
      </c>
      <c r="D103" t="s">
        <v>20</v>
      </c>
      <c r="E103" t="s">
        <v>21</v>
      </c>
      <c r="F103" s="114">
        <v>2955.37</v>
      </c>
    </row>
    <row r="104" spans="1:6" x14ac:dyDescent="0.3">
      <c r="A104" t="s">
        <v>77</v>
      </c>
      <c r="B104" s="19">
        <v>44986</v>
      </c>
      <c r="C104" t="s">
        <v>142</v>
      </c>
      <c r="D104" t="s">
        <v>20</v>
      </c>
      <c r="E104" t="s">
        <v>21</v>
      </c>
      <c r="F104" s="71">
        <v>1079</v>
      </c>
    </row>
    <row r="105" spans="1:6" x14ac:dyDescent="0.3">
      <c r="A105" t="s">
        <v>77</v>
      </c>
      <c r="B105" s="19">
        <v>45017</v>
      </c>
      <c r="C105" t="s">
        <v>139</v>
      </c>
      <c r="D105" t="s">
        <v>20</v>
      </c>
      <c r="E105" t="s">
        <v>21</v>
      </c>
      <c r="F105" s="71">
        <v>11995</v>
      </c>
    </row>
    <row r="106" spans="1:6" x14ac:dyDescent="0.3">
      <c r="A106" t="s">
        <v>77</v>
      </c>
      <c r="B106" s="19">
        <v>45047</v>
      </c>
      <c r="C106" t="s">
        <v>122</v>
      </c>
      <c r="D106" t="s">
        <v>20</v>
      </c>
      <c r="E106" t="s">
        <v>21</v>
      </c>
      <c r="F106" s="71">
        <v>7553</v>
      </c>
    </row>
    <row r="107" spans="1:6" x14ac:dyDescent="0.3">
      <c r="A107" t="s">
        <v>77</v>
      </c>
      <c r="B107" s="19">
        <v>45078</v>
      </c>
      <c r="C107" t="s">
        <v>123</v>
      </c>
      <c r="D107" t="s">
        <v>20</v>
      </c>
      <c r="E107" t="s">
        <v>21</v>
      </c>
      <c r="F107" s="71">
        <v>6474</v>
      </c>
    </row>
    <row r="108" spans="1:6" x14ac:dyDescent="0.3">
      <c r="A108" t="s">
        <v>77</v>
      </c>
      <c r="B108" s="19">
        <v>45108</v>
      </c>
      <c r="C108" t="s">
        <v>194</v>
      </c>
      <c r="D108" t="s">
        <v>20</v>
      </c>
      <c r="E108" t="s">
        <v>21</v>
      </c>
      <c r="F108" s="71">
        <v>10790</v>
      </c>
    </row>
    <row r="109" spans="1:6" x14ac:dyDescent="0.3">
      <c r="A109" t="s">
        <v>77</v>
      </c>
      <c r="B109" s="19">
        <v>45139</v>
      </c>
      <c r="C109" t="s">
        <v>190</v>
      </c>
      <c r="D109" t="s">
        <v>20</v>
      </c>
      <c r="E109" t="s">
        <v>21</v>
      </c>
      <c r="F109" s="71">
        <v>5395</v>
      </c>
    </row>
    <row r="110" spans="1:6" x14ac:dyDescent="0.3">
      <c r="A110" t="s">
        <v>77</v>
      </c>
      <c r="B110" s="19">
        <v>45170</v>
      </c>
      <c r="C110" t="s">
        <v>195</v>
      </c>
      <c r="D110" t="s">
        <v>20</v>
      </c>
      <c r="E110" t="s">
        <v>21</v>
      </c>
      <c r="F110" s="71">
        <v>5449.34</v>
      </c>
    </row>
    <row r="111" spans="1:6" x14ac:dyDescent="0.3">
      <c r="A111" t="s">
        <v>77</v>
      </c>
      <c r="B111" s="19">
        <v>45200</v>
      </c>
      <c r="C111" t="s">
        <v>214</v>
      </c>
      <c r="D111" t="s">
        <v>20</v>
      </c>
      <c r="E111" t="s">
        <v>21</v>
      </c>
      <c r="F111" s="71">
        <v>5395</v>
      </c>
    </row>
    <row r="112" spans="1:6" x14ac:dyDescent="0.3">
      <c r="A112" t="s">
        <v>77</v>
      </c>
      <c r="B112" s="19">
        <v>45231</v>
      </c>
      <c r="C112" t="s">
        <v>213</v>
      </c>
      <c r="D112" t="s">
        <v>20</v>
      </c>
      <c r="E112" t="s">
        <v>21</v>
      </c>
      <c r="F112" s="71">
        <v>5395</v>
      </c>
    </row>
    <row r="113" spans="1:6" x14ac:dyDescent="0.3">
      <c r="A113" t="s">
        <v>77</v>
      </c>
      <c r="B113" s="19">
        <v>45261</v>
      </c>
      <c r="C113" t="s">
        <v>229</v>
      </c>
      <c r="D113" t="s">
        <v>20</v>
      </c>
      <c r="E113" t="s">
        <v>21</v>
      </c>
      <c r="F113" s="71">
        <v>10790</v>
      </c>
    </row>
    <row r="114" spans="1:6" x14ac:dyDescent="0.3">
      <c r="A114" t="s">
        <v>77</v>
      </c>
      <c r="B114" s="19">
        <v>45306</v>
      </c>
      <c r="C114" t="s">
        <v>242</v>
      </c>
      <c r="D114" t="s">
        <v>20</v>
      </c>
      <c r="E114" t="s">
        <v>21</v>
      </c>
      <c r="F114" s="71">
        <v>10790</v>
      </c>
    </row>
    <row r="115" spans="1:6" x14ac:dyDescent="0.3">
      <c r="A115" t="s">
        <v>77</v>
      </c>
      <c r="B115" s="19">
        <v>45323</v>
      </c>
      <c r="C115" t="s">
        <v>256</v>
      </c>
      <c r="D115" t="s">
        <v>20</v>
      </c>
      <c r="E115" t="s">
        <v>21</v>
      </c>
      <c r="F115" s="71">
        <v>5395</v>
      </c>
    </row>
    <row r="116" spans="1:6" x14ac:dyDescent="0.3">
      <c r="F116" s="71"/>
    </row>
    <row r="117" spans="1:6" ht="15" thickBot="1" x14ac:dyDescent="0.35">
      <c r="A117" s="44"/>
      <c r="B117" s="45"/>
      <c r="C117" s="44"/>
      <c r="D117" s="44"/>
      <c r="E117" s="46" t="s">
        <v>72</v>
      </c>
      <c r="F117" s="47">
        <f>SUM(F90:F116)</f>
        <v>384700.83</v>
      </c>
    </row>
    <row r="118" spans="1:6" ht="15.6" x14ac:dyDescent="0.3">
      <c r="D118" s="17" t="s">
        <v>50</v>
      </c>
      <c r="E118" s="6" t="s">
        <v>50</v>
      </c>
    </row>
    <row r="119" spans="1:6" x14ac:dyDescent="0.3">
      <c r="A119" t="s">
        <v>99</v>
      </c>
      <c r="B119" s="19">
        <v>44811</v>
      </c>
      <c r="C119" t="s">
        <v>100</v>
      </c>
      <c r="D119" s="49" t="s">
        <v>50</v>
      </c>
      <c r="E119" s="4" t="s">
        <v>50</v>
      </c>
      <c r="F119" s="21">
        <v>220</v>
      </c>
    </row>
    <row r="120" spans="1:6" x14ac:dyDescent="0.3">
      <c r="A120" t="s">
        <v>101</v>
      </c>
      <c r="B120" s="19">
        <v>44815</v>
      </c>
      <c r="C120">
        <v>60181913000</v>
      </c>
      <c r="D120" s="49" t="s">
        <v>50</v>
      </c>
      <c r="E120" s="4" t="s">
        <v>50</v>
      </c>
      <c r="F120" s="21">
        <v>505.62</v>
      </c>
    </row>
    <row r="121" spans="1:6" x14ac:dyDescent="0.3">
      <c r="D121" s="49"/>
      <c r="E121" s="4"/>
    </row>
    <row r="123" spans="1:6" ht="15" thickBot="1" x14ac:dyDescent="0.35">
      <c r="E123" s="28" t="s">
        <v>72</v>
      </c>
      <c r="F123" s="31">
        <f>SUM(F119:F122)</f>
        <v>725.62</v>
      </c>
    </row>
    <row r="124" spans="1:6" ht="16.2" thickTop="1" x14ac:dyDescent="0.3">
      <c r="A124" s="50"/>
      <c r="B124" s="51"/>
      <c r="C124" s="50"/>
      <c r="D124" s="52" t="s">
        <v>25</v>
      </c>
      <c r="E124" s="54" t="s">
        <v>103</v>
      </c>
      <c r="F124" s="53"/>
    </row>
    <row r="125" spans="1:6" x14ac:dyDescent="0.3">
      <c r="A125" t="s">
        <v>102</v>
      </c>
      <c r="B125" s="19">
        <v>44608</v>
      </c>
      <c r="C125">
        <v>1213</v>
      </c>
      <c r="D125" s="49" t="s">
        <v>103</v>
      </c>
      <c r="E125" s="4" t="s">
        <v>103</v>
      </c>
      <c r="F125" s="21">
        <v>940.5</v>
      </c>
    </row>
    <row r="126" spans="1:6" x14ac:dyDescent="0.3">
      <c r="A126" t="s">
        <v>102</v>
      </c>
      <c r="B126" s="19">
        <v>45322</v>
      </c>
      <c r="C126" t="s">
        <v>244</v>
      </c>
      <c r="D126" s="49" t="s">
        <v>103</v>
      </c>
      <c r="E126" s="4" t="s">
        <v>103</v>
      </c>
      <c r="F126" s="21">
        <v>1628</v>
      </c>
    </row>
    <row r="127" spans="1:6" x14ac:dyDescent="0.3">
      <c r="A127" t="s">
        <v>257</v>
      </c>
      <c r="B127" s="19">
        <v>45352</v>
      </c>
      <c r="C127" t="s">
        <v>244</v>
      </c>
      <c r="D127" s="49" t="s">
        <v>258</v>
      </c>
      <c r="E127" s="4" t="s">
        <v>103</v>
      </c>
      <c r="F127" s="21">
        <v>1804</v>
      </c>
    </row>
    <row r="129" spans="1:6" ht="15" thickBot="1" x14ac:dyDescent="0.35">
      <c r="E129" s="28" t="s">
        <v>72</v>
      </c>
      <c r="F129" s="31">
        <f>SUM(F125:F128)</f>
        <v>4372.5</v>
      </c>
    </row>
    <row r="130" spans="1:6" ht="15" thickTop="1" x14ac:dyDescent="0.3">
      <c r="A130" s="50"/>
      <c r="B130" s="51"/>
      <c r="C130" s="50"/>
      <c r="D130" s="67" t="s">
        <v>27</v>
      </c>
      <c r="E130" s="68" t="s">
        <v>28</v>
      </c>
      <c r="F130" s="104">
        <f>8625000+Budget!H82</f>
        <v>8935520.3000000007</v>
      </c>
    </row>
    <row r="131" spans="1:6" x14ac:dyDescent="0.3">
      <c r="A131" t="s">
        <v>111</v>
      </c>
      <c r="B131" s="19">
        <v>45016</v>
      </c>
      <c r="C131">
        <v>1</v>
      </c>
      <c r="D131" s="4" t="s">
        <v>28</v>
      </c>
      <c r="E131" s="4" t="s">
        <v>28</v>
      </c>
      <c r="F131" s="21">
        <v>182299.77</v>
      </c>
    </row>
    <row r="132" spans="1:6" x14ac:dyDescent="0.3">
      <c r="A132" t="s">
        <v>111</v>
      </c>
      <c r="B132" s="19">
        <v>45046</v>
      </c>
      <c r="C132">
        <v>2</v>
      </c>
      <c r="D132" s="4" t="s">
        <v>28</v>
      </c>
      <c r="E132" s="4" t="s">
        <v>28</v>
      </c>
      <c r="F132" s="21">
        <v>125059.73</v>
      </c>
    </row>
    <row r="133" spans="1:6" x14ac:dyDescent="0.3">
      <c r="A133" t="s">
        <v>111</v>
      </c>
      <c r="B133" s="19">
        <v>45077</v>
      </c>
      <c r="C133">
        <v>3</v>
      </c>
      <c r="D133" s="4" t="s">
        <v>28</v>
      </c>
      <c r="E133" s="4" t="s">
        <v>28</v>
      </c>
      <c r="F133" s="71">
        <v>175505.19</v>
      </c>
    </row>
    <row r="134" spans="1:6" x14ac:dyDescent="0.3">
      <c r="A134" t="s">
        <v>111</v>
      </c>
      <c r="B134" s="19">
        <v>45107</v>
      </c>
      <c r="C134">
        <v>4</v>
      </c>
      <c r="D134" s="4" t="s">
        <v>28</v>
      </c>
      <c r="E134" s="4" t="s">
        <v>28</v>
      </c>
      <c r="F134" s="21">
        <v>148812.75</v>
      </c>
    </row>
    <row r="135" spans="1:6" x14ac:dyDescent="0.3">
      <c r="A135" t="s">
        <v>111</v>
      </c>
      <c r="B135" s="19">
        <v>45138</v>
      </c>
      <c r="C135">
        <v>5</v>
      </c>
      <c r="D135" s="4" t="s">
        <v>28</v>
      </c>
      <c r="E135" s="4" t="s">
        <v>28</v>
      </c>
      <c r="F135" s="21">
        <v>195315.77</v>
      </c>
    </row>
    <row r="136" spans="1:6" x14ac:dyDescent="0.3">
      <c r="A136" t="s">
        <v>111</v>
      </c>
      <c r="B136" s="19">
        <v>45169</v>
      </c>
      <c r="C136">
        <v>6</v>
      </c>
      <c r="D136" s="4" t="s">
        <v>28</v>
      </c>
      <c r="E136" s="4" t="s">
        <v>28</v>
      </c>
      <c r="F136" s="21">
        <v>163575.51999999999</v>
      </c>
    </row>
    <row r="137" spans="1:6" x14ac:dyDescent="0.3">
      <c r="A137" t="s">
        <v>111</v>
      </c>
      <c r="B137" s="19">
        <v>45199</v>
      </c>
      <c r="C137">
        <v>7</v>
      </c>
      <c r="D137" s="4" t="s">
        <v>28</v>
      </c>
      <c r="E137" s="4" t="s">
        <v>28</v>
      </c>
      <c r="F137" s="21">
        <v>150772.51</v>
      </c>
    </row>
    <row r="138" spans="1:6" x14ac:dyDescent="0.3">
      <c r="A138" t="s">
        <v>111</v>
      </c>
      <c r="B138" s="19">
        <v>45230</v>
      </c>
      <c r="C138">
        <v>8</v>
      </c>
      <c r="D138" s="4" t="s">
        <v>28</v>
      </c>
      <c r="E138" s="4" t="s">
        <v>28</v>
      </c>
      <c r="F138" s="21">
        <v>264337.5</v>
      </c>
    </row>
    <row r="139" spans="1:6" x14ac:dyDescent="0.3">
      <c r="A139" t="s">
        <v>111</v>
      </c>
      <c r="B139" s="19">
        <v>45260</v>
      </c>
      <c r="C139">
        <v>9</v>
      </c>
      <c r="D139" s="4" t="s">
        <v>28</v>
      </c>
      <c r="E139" s="4" t="s">
        <v>28</v>
      </c>
      <c r="F139" s="21">
        <v>397627.39</v>
      </c>
    </row>
    <row r="140" spans="1:6" x14ac:dyDescent="0.3">
      <c r="A140" t="s">
        <v>111</v>
      </c>
      <c r="B140" s="19">
        <v>45291</v>
      </c>
      <c r="C140">
        <v>10</v>
      </c>
      <c r="D140" s="4" t="s">
        <v>28</v>
      </c>
      <c r="E140" s="4" t="s">
        <v>28</v>
      </c>
      <c r="F140" s="21">
        <v>671459.95</v>
      </c>
    </row>
    <row r="141" spans="1:6" x14ac:dyDescent="0.3">
      <c r="A141" t="s">
        <v>111</v>
      </c>
      <c r="B141" s="19">
        <v>45322</v>
      </c>
      <c r="C141">
        <v>11</v>
      </c>
      <c r="D141" s="4" t="s">
        <v>28</v>
      </c>
      <c r="E141" s="4" t="s">
        <v>28</v>
      </c>
      <c r="F141" s="21">
        <v>442693.82</v>
      </c>
    </row>
    <row r="143" spans="1:6" ht="15" thickBot="1" x14ac:dyDescent="0.35">
      <c r="E143" s="28" t="s">
        <v>72</v>
      </c>
      <c r="F143" s="31">
        <f>SUM(F131:F142)</f>
        <v>2917459.9</v>
      </c>
    </row>
    <row r="144" spans="1:6" ht="15" thickTop="1" x14ac:dyDescent="0.3">
      <c r="A144" s="50"/>
      <c r="B144" s="51"/>
      <c r="C144" s="50"/>
      <c r="D144" s="67" t="s">
        <v>22</v>
      </c>
      <c r="E144" s="68" t="s">
        <v>2</v>
      </c>
      <c r="F144" s="103">
        <f>Budget!F12</f>
        <v>50000</v>
      </c>
    </row>
    <row r="145" spans="1:6" x14ac:dyDescent="0.3">
      <c r="A145" t="s">
        <v>124</v>
      </c>
      <c r="B145" s="19">
        <v>45047</v>
      </c>
      <c r="C145" t="s">
        <v>184</v>
      </c>
      <c r="D145" s="49" t="s">
        <v>22</v>
      </c>
      <c r="E145" s="4" t="s">
        <v>2</v>
      </c>
      <c r="F145" s="102">
        <v>1069</v>
      </c>
    </row>
    <row r="146" spans="1:6" x14ac:dyDescent="0.3">
      <c r="A146" t="s">
        <v>124</v>
      </c>
      <c r="B146" s="19">
        <v>45078</v>
      </c>
      <c r="C146" t="s">
        <v>125</v>
      </c>
      <c r="D146" s="49" t="s">
        <v>22</v>
      </c>
      <c r="E146" s="4" t="s">
        <v>2</v>
      </c>
      <c r="F146" s="21">
        <v>4329</v>
      </c>
    </row>
    <row r="147" spans="1:6" x14ac:dyDescent="0.3">
      <c r="A147" t="s">
        <v>124</v>
      </c>
      <c r="B147" s="19">
        <v>45108</v>
      </c>
      <c r="C147" t="s">
        <v>185</v>
      </c>
      <c r="D147" s="49" t="s">
        <v>22</v>
      </c>
      <c r="E147" s="4" t="s">
        <v>2</v>
      </c>
      <c r="F147" s="21">
        <v>5379.94</v>
      </c>
    </row>
    <row r="148" spans="1:6" x14ac:dyDescent="0.3">
      <c r="A148" t="s">
        <v>124</v>
      </c>
      <c r="B148" s="19">
        <v>45140</v>
      </c>
      <c r="C148" t="s">
        <v>191</v>
      </c>
      <c r="D148" s="49" t="s">
        <v>22</v>
      </c>
      <c r="E148" s="4" t="s">
        <v>2</v>
      </c>
      <c r="F148" s="21">
        <v>5555.5</v>
      </c>
    </row>
    <row r="149" spans="1:6" x14ac:dyDescent="0.3">
      <c r="A149" t="s">
        <v>124</v>
      </c>
      <c r="B149" s="19">
        <v>45145</v>
      </c>
      <c r="C149" t="s">
        <v>188</v>
      </c>
      <c r="D149" s="49" t="s">
        <v>22</v>
      </c>
      <c r="E149" s="4" t="s">
        <v>2</v>
      </c>
      <c r="F149" s="21">
        <v>437.5</v>
      </c>
    </row>
    <row r="150" spans="1:6" x14ac:dyDescent="0.3">
      <c r="A150" t="s">
        <v>124</v>
      </c>
      <c r="B150" s="19">
        <v>45152</v>
      </c>
      <c r="C150" t="s">
        <v>189</v>
      </c>
      <c r="D150" s="49" t="s">
        <v>22</v>
      </c>
      <c r="E150" s="4" t="s">
        <v>2</v>
      </c>
      <c r="F150" s="21">
        <v>812.5</v>
      </c>
    </row>
    <row r="151" spans="1:6" x14ac:dyDescent="0.3">
      <c r="A151" t="s">
        <v>124</v>
      </c>
      <c r="B151" s="19">
        <v>45187</v>
      </c>
      <c r="C151" t="s">
        <v>196</v>
      </c>
      <c r="D151" s="49" t="s">
        <v>22</v>
      </c>
      <c r="E151" s="4" t="s">
        <v>2</v>
      </c>
      <c r="F151" s="21">
        <v>1945</v>
      </c>
    </row>
    <row r="152" spans="1:6" x14ac:dyDescent="0.3">
      <c r="A152" t="s">
        <v>124</v>
      </c>
      <c r="B152" s="19">
        <v>45188</v>
      </c>
      <c r="C152" t="s">
        <v>197</v>
      </c>
      <c r="D152" s="49" t="s">
        <v>22</v>
      </c>
      <c r="E152" s="4" t="s">
        <v>2</v>
      </c>
      <c r="F152" s="21">
        <v>500</v>
      </c>
    </row>
    <row r="153" spans="1:6" x14ac:dyDescent="0.3">
      <c r="A153" t="s">
        <v>124</v>
      </c>
      <c r="B153" s="19">
        <v>45208</v>
      </c>
      <c r="C153" t="s">
        <v>199</v>
      </c>
      <c r="D153" s="49" t="s">
        <v>22</v>
      </c>
      <c r="E153" s="4" t="s">
        <v>2</v>
      </c>
      <c r="F153" s="21">
        <v>1432</v>
      </c>
    </row>
    <row r="154" spans="1:6" x14ac:dyDescent="0.3">
      <c r="A154" t="s">
        <v>124</v>
      </c>
      <c r="B154" s="19">
        <v>45247</v>
      </c>
      <c r="C154" t="s">
        <v>208</v>
      </c>
      <c r="D154" s="49" t="s">
        <v>22</v>
      </c>
      <c r="E154" s="4" t="s">
        <v>2</v>
      </c>
      <c r="F154" s="21">
        <v>1976.81</v>
      </c>
    </row>
    <row r="155" spans="1:6" x14ac:dyDescent="0.3">
      <c r="A155" t="s">
        <v>124</v>
      </c>
      <c r="B155" s="19">
        <v>45236</v>
      </c>
      <c r="C155" t="s">
        <v>209</v>
      </c>
      <c r="D155" s="49" t="s">
        <v>22</v>
      </c>
      <c r="E155" s="4" t="s">
        <v>2</v>
      </c>
      <c r="F155" s="21">
        <v>500</v>
      </c>
    </row>
    <row r="156" spans="1:6" x14ac:dyDescent="0.3">
      <c r="A156" t="s">
        <v>124</v>
      </c>
      <c r="B156" s="19">
        <v>45244</v>
      </c>
      <c r="C156" t="s">
        <v>210</v>
      </c>
      <c r="D156" s="49" t="s">
        <v>22</v>
      </c>
      <c r="E156" s="4" t="s">
        <v>2</v>
      </c>
      <c r="F156" s="21">
        <v>375</v>
      </c>
    </row>
    <row r="157" spans="1:6" x14ac:dyDescent="0.3">
      <c r="A157" t="s">
        <v>124</v>
      </c>
      <c r="B157" s="19">
        <v>45274</v>
      </c>
      <c r="C157" t="s">
        <v>239</v>
      </c>
      <c r="D157" s="49" t="s">
        <v>22</v>
      </c>
      <c r="E157" s="4" t="s">
        <v>2</v>
      </c>
      <c r="F157" s="21">
        <v>562.5</v>
      </c>
    </row>
    <row r="158" spans="1:6" x14ac:dyDescent="0.3">
      <c r="A158" t="s">
        <v>124</v>
      </c>
      <c r="B158" s="19">
        <v>45645</v>
      </c>
      <c r="C158" t="s">
        <v>240</v>
      </c>
      <c r="D158" s="49" t="s">
        <v>22</v>
      </c>
      <c r="E158" s="4" t="s">
        <v>2</v>
      </c>
      <c r="F158" s="21">
        <v>842</v>
      </c>
    </row>
    <row r="159" spans="1:6" x14ac:dyDescent="0.3">
      <c r="A159" t="s">
        <v>124</v>
      </c>
      <c r="B159" s="19">
        <v>45302</v>
      </c>
      <c r="C159" t="s">
        <v>246</v>
      </c>
      <c r="D159" s="49" t="s">
        <v>22</v>
      </c>
      <c r="E159" s="4" t="s">
        <v>2</v>
      </c>
      <c r="F159" s="21">
        <v>246</v>
      </c>
    </row>
    <row r="160" spans="1:6" x14ac:dyDescent="0.3">
      <c r="A160" t="s">
        <v>124</v>
      </c>
      <c r="B160" s="19">
        <v>45308</v>
      </c>
      <c r="C160" t="s">
        <v>243</v>
      </c>
      <c r="D160" s="49" t="s">
        <v>22</v>
      </c>
      <c r="E160" s="4" t="s">
        <v>2</v>
      </c>
      <c r="F160" s="21">
        <v>687.5</v>
      </c>
    </row>
    <row r="161" spans="1:6" x14ac:dyDescent="0.3">
      <c r="A161" t="s">
        <v>124</v>
      </c>
      <c r="B161" s="19">
        <v>45328</v>
      </c>
      <c r="C161" t="s">
        <v>255</v>
      </c>
      <c r="D161" s="49" t="s">
        <v>22</v>
      </c>
      <c r="E161" s="4" t="s">
        <v>2</v>
      </c>
      <c r="F161" s="21">
        <v>246</v>
      </c>
    </row>
    <row r="162" spans="1:6" x14ac:dyDescent="0.3">
      <c r="D162" s="49"/>
      <c r="E162" s="4"/>
    </row>
    <row r="163" spans="1:6" ht="15" thickBot="1" x14ac:dyDescent="0.35">
      <c r="E163" s="28" t="s">
        <v>72</v>
      </c>
      <c r="F163" s="31">
        <f>SUM(F145:F161)</f>
        <v>26896.25</v>
      </c>
    </row>
    <row r="164" spans="1:6" ht="15" thickTop="1" x14ac:dyDescent="0.3">
      <c r="A164" s="50"/>
      <c r="B164" s="51"/>
      <c r="C164" s="50"/>
      <c r="D164" s="106" t="s">
        <v>27</v>
      </c>
      <c r="E164" s="68" t="s">
        <v>4</v>
      </c>
      <c r="F164" s="104">
        <f>Budget!F24</f>
        <v>75000</v>
      </c>
    </row>
    <row r="165" spans="1:6" x14ac:dyDescent="0.3">
      <c r="A165" t="s">
        <v>235</v>
      </c>
      <c r="B165" s="19">
        <v>45161</v>
      </c>
      <c r="D165" s="111" t="s">
        <v>237</v>
      </c>
      <c r="E165" s="4" t="s">
        <v>4</v>
      </c>
      <c r="F165" s="112">
        <v>38705.5</v>
      </c>
    </row>
    <row r="166" spans="1:6" x14ac:dyDescent="0.3">
      <c r="A166" t="s">
        <v>236</v>
      </c>
      <c r="B166" s="19">
        <v>45257</v>
      </c>
      <c r="D166" s="111" t="s">
        <v>238</v>
      </c>
      <c r="E166" s="4" t="s">
        <v>4</v>
      </c>
      <c r="F166" s="112">
        <v>7091.26</v>
      </c>
    </row>
    <row r="167" spans="1:6" x14ac:dyDescent="0.3">
      <c r="A167" t="s">
        <v>226</v>
      </c>
      <c r="B167" s="19">
        <v>45231</v>
      </c>
      <c r="D167" s="49" t="s">
        <v>227</v>
      </c>
      <c r="E167" s="4" t="s">
        <v>4</v>
      </c>
      <c r="F167" s="21">
        <v>14460.1</v>
      </c>
    </row>
    <row r="168" spans="1:6" x14ac:dyDescent="0.3">
      <c r="A168" t="s">
        <v>233</v>
      </c>
      <c r="B168" s="19">
        <v>45231</v>
      </c>
      <c r="D168" s="49" t="s">
        <v>234</v>
      </c>
      <c r="E168" s="4" t="s">
        <v>4</v>
      </c>
      <c r="F168" s="21">
        <v>3000</v>
      </c>
    </row>
    <row r="170" spans="1:6" ht="15" thickBot="1" x14ac:dyDescent="0.35">
      <c r="A170" s="107"/>
      <c r="B170" s="108"/>
      <c r="C170" s="107"/>
      <c r="D170" s="107"/>
      <c r="E170" s="109" t="s">
        <v>72</v>
      </c>
      <c r="F170" s="113">
        <f>SUM(F165:F169)</f>
        <v>63256.86</v>
      </c>
    </row>
    <row r="171" spans="1:6" ht="15" thickTop="1" x14ac:dyDescent="0.3"/>
    <row r="176" spans="1:6" x14ac:dyDescent="0.3">
      <c r="E176" t="s">
        <v>126</v>
      </c>
      <c r="F176" s="21">
        <f>SUM(F7+F28+F77+F88+F117+F123+F129+F143+F163+F170)</f>
        <v>3729608.79</v>
      </c>
    </row>
    <row r="177" spans="5:6" x14ac:dyDescent="0.3">
      <c r="E177" t="s">
        <v>127</v>
      </c>
      <c r="F177" s="21">
        <f>Budget!G35+Budget!G43</f>
        <v>3729608.79</v>
      </c>
    </row>
    <row r="178" spans="5:6" x14ac:dyDescent="0.3">
      <c r="E178" s="69" t="s">
        <v>128</v>
      </c>
      <c r="F178" s="21">
        <f>F176-F177</f>
        <v>0</v>
      </c>
    </row>
  </sheetData>
  <pageMargins left="0.7" right="0.7" top="0.75" bottom="0.75" header="0.3" footer="0.3"/>
  <pageSetup scale="58" fitToHeight="0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0926-0E9E-4672-8950-10EFFABB5C01}">
  <sheetPr>
    <pageSetUpPr fitToPage="1"/>
  </sheetPr>
  <dimension ref="A1:I95"/>
  <sheetViews>
    <sheetView zoomScale="80" zoomScaleNormal="80" workbookViewId="0">
      <selection activeCell="D106" sqref="D106"/>
    </sheetView>
  </sheetViews>
  <sheetFormatPr defaultRowHeight="14.4" x14ac:dyDescent="0.3"/>
  <cols>
    <col min="1" max="1" width="11.109375" style="72" customWidth="1"/>
    <col min="2" max="2" width="26.88671875" style="72" customWidth="1"/>
    <col min="3" max="3" width="55.33203125" customWidth="1"/>
    <col min="4" max="4" width="23.44140625" customWidth="1"/>
    <col min="5" max="5" width="27.33203125" style="21" customWidth="1"/>
    <col min="9" max="9" width="21.6640625" customWidth="1"/>
  </cols>
  <sheetData>
    <row r="1" spans="1:9" s="17" customFormat="1" ht="15.6" x14ac:dyDescent="0.3">
      <c r="A1" s="18" t="s">
        <v>64</v>
      </c>
      <c r="B1" s="18" t="s">
        <v>143</v>
      </c>
      <c r="C1" s="17" t="s">
        <v>0</v>
      </c>
      <c r="D1" s="17" t="s">
        <v>66</v>
      </c>
      <c r="E1" s="20" t="s">
        <v>65</v>
      </c>
    </row>
    <row r="2" spans="1:9" x14ac:dyDescent="0.3">
      <c r="A2" s="72">
        <v>44572</v>
      </c>
      <c r="B2" s="72" t="s">
        <v>5</v>
      </c>
      <c r="C2" t="s">
        <v>144</v>
      </c>
      <c r="D2" t="s">
        <v>145</v>
      </c>
      <c r="E2" s="21">
        <v>-1000</v>
      </c>
    </row>
    <row r="3" spans="1:9" x14ac:dyDescent="0.3">
      <c r="A3" s="72">
        <v>44896</v>
      </c>
      <c r="B3" s="72" t="s">
        <v>5</v>
      </c>
      <c r="C3" t="s">
        <v>146</v>
      </c>
      <c r="D3" t="s">
        <v>145</v>
      </c>
      <c r="E3" s="21">
        <v>-200000</v>
      </c>
    </row>
    <row r="4" spans="1:9" x14ac:dyDescent="0.3">
      <c r="A4" s="72">
        <v>44936</v>
      </c>
      <c r="B4" s="72" t="s">
        <v>5</v>
      </c>
      <c r="C4" t="s">
        <v>146</v>
      </c>
      <c r="D4" t="s">
        <v>145</v>
      </c>
      <c r="E4" s="21">
        <v>-200000</v>
      </c>
    </row>
    <row r="5" spans="1:9" x14ac:dyDescent="0.3">
      <c r="A5" s="72">
        <v>45160</v>
      </c>
      <c r="B5" s="72" t="s">
        <v>5</v>
      </c>
      <c r="C5" t="s">
        <v>186</v>
      </c>
      <c r="D5" t="s">
        <v>145</v>
      </c>
      <c r="E5" s="21">
        <v>-18423</v>
      </c>
    </row>
    <row r="6" spans="1:9" ht="15" thickBot="1" x14ac:dyDescent="0.35"/>
    <row r="7" spans="1:9" s="28" customFormat="1" x14ac:dyDescent="0.3">
      <c r="A7" s="74"/>
      <c r="B7" s="75" t="s">
        <v>5</v>
      </c>
      <c r="C7" s="26"/>
      <c r="D7" s="26" t="s">
        <v>147</v>
      </c>
      <c r="E7" s="27">
        <f>SUM(E2:E6)</f>
        <v>-419423</v>
      </c>
    </row>
    <row r="8" spans="1:9" s="78" customFormat="1" ht="9" customHeight="1" x14ac:dyDescent="0.3">
      <c r="A8" s="76"/>
      <c r="B8" s="77"/>
      <c r="E8" s="79"/>
    </row>
    <row r="9" spans="1:9" x14ac:dyDescent="0.3">
      <c r="A9" s="72">
        <v>44572</v>
      </c>
      <c r="B9" s="73" t="s">
        <v>23</v>
      </c>
      <c r="C9" t="s">
        <v>144</v>
      </c>
      <c r="D9" t="s">
        <v>145</v>
      </c>
      <c r="E9" s="21">
        <v>1000</v>
      </c>
    </row>
    <row r="10" spans="1:9" x14ac:dyDescent="0.3">
      <c r="A10" s="72">
        <v>45055</v>
      </c>
      <c r="B10" s="72" t="s">
        <v>23</v>
      </c>
      <c r="C10" t="s">
        <v>182</v>
      </c>
      <c r="D10" t="s">
        <v>14</v>
      </c>
      <c r="E10" s="21">
        <v>17000</v>
      </c>
    </row>
    <row r="11" spans="1:9" ht="15" thickBot="1" x14ac:dyDescent="0.35"/>
    <row r="12" spans="1:9" x14ac:dyDescent="0.3">
      <c r="A12" s="74"/>
      <c r="B12" s="75" t="s">
        <v>23</v>
      </c>
      <c r="C12" s="26"/>
      <c r="D12" s="26" t="s">
        <v>147</v>
      </c>
      <c r="E12" s="27">
        <f>SUM(E9:E11)</f>
        <v>18000</v>
      </c>
    </row>
    <row r="13" spans="1:9" s="80" customFormat="1" ht="11.7" customHeight="1" x14ac:dyDescent="0.3">
      <c r="A13" s="76"/>
      <c r="B13" s="77"/>
      <c r="C13" s="78"/>
      <c r="D13" s="78"/>
      <c r="E13" s="79"/>
    </row>
    <row r="14" spans="1:9" x14ac:dyDescent="0.3">
      <c r="A14" s="72">
        <v>44896</v>
      </c>
      <c r="B14" s="73" t="s">
        <v>33</v>
      </c>
      <c r="C14" t="s">
        <v>148</v>
      </c>
      <c r="D14" t="s">
        <v>145</v>
      </c>
      <c r="E14" s="21">
        <v>-107500</v>
      </c>
    </row>
    <row r="15" spans="1:9" x14ac:dyDescent="0.3">
      <c r="A15" s="72">
        <v>44896</v>
      </c>
      <c r="B15" s="81" t="s">
        <v>33</v>
      </c>
      <c r="C15" t="s">
        <v>149</v>
      </c>
      <c r="D15" t="s">
        <v>145</v>
      </c>
      <c r="E15" s="21">
        <v>-217488</v>
      </c>
      <c r="I15" s="21"/>
    </row>
    <row r="16" spans="1:9" ht="15" thickBot="1" x14ac:dyDescent="0.35"/>
    <row r="17" spans="1:5" x14ac:dyDescent="0.3">
      <c r="A17" s="74"/>
      <c r="B17" s="82" t="s">
        <v>33</v>
      </c>
      <c r="C17" s="26"/>
      <c r="D17" s="26" t="s">
        <v>147</v>
      </c>
      <c r="E17" s="27">
        <f>SUM(E14:E16)</f>
        <v>-324988</v>
      </c>
    </row>
    <row r="18" spans="1:5" s="80" customFormat="1" x14ac:dyDescent="0.3">
      <c r="A18" s="83"/>
      <c r="B18" s="83"/>
      <c r="E18" s="84"/>
    </row>
    <row r="19" spans="1:5" x14ac:dyDescent="0.3">
      <c r="A19" s="72">
        <v>44846</v>
      </c>
      <c r="B19" s="73" t="s">
        <v>4</v>
      </c>
      <c r="C19" t="s">
        <v>150</v>
      </c>
      <c r="D19" t="s">
        <v>145</v>
      </c>
      <c r="E19" s="21">
        <v>107500</v>
      </c>
    </row>
    <row r="20" spans="1:5" x14ac:dyDescent="0.3">
      <c r="A20" s="72">
        <v>44936</v>
      </c>
      <c r="B20" s="73" t="s">
        <v>4</v>
      </c>
      <c r="C20" t="s">
        <v>172</v>
      </c>
      <c r="D20" t="s">
        <v>145</v>
      </c>
      <c r="E20" s="21">
        <v>-40000</v>
      </c>
    </row>
    <row r="21" spans="1:5" x14ac:dyDescent="0.3">
      <c r="A21" s="72">
        <v>45013</v>
      </c>
      <c r="B21" s="72" t="s">
        <v>4</v>
      </c>
      <c r="C21" t="s">
        <v>180</v>
      </c>
      <c r="D21" t="s">
        <v>145</v>
      </c>
      <c r="E21" s="21">
        <v>-5000</v>
      </c>
    </row>
    <row r="22" spans="1:5" x14ac:dyDescent="0.3">
      <c r="A22" s="72">
        <v>45055</v>
      </c>
      <c r="B22" s="72" t="s">
        <v>4</v>
      </c>
      <c r="C22" t="s">
        <v>183</v>
      </c>
      <c r="D22" t="s">
        <v>145</v>
      </c>
      <c r="E22" s="21">
        <v>-17000</v>
      </c>
    </row>
    <row r="23" spans="1:5" x14ac:dyDescent="0.3">
      <c r="A23" s="72">
        <v>45069</v>
      </c>
      <c r="B23" s="72" t="s">
        <v>4</v>
      </c>
      <c r="C23" t="s">
        <v>172</v>
      </c>
      <c r="D23" t="s">
        <v>145</v>
      </c>
      <c r="E23" s="21">
        <v>-40000</v>
      </c>
    </row>
    <row r="24" spans="1:5" x14ac:dyDescent="0.3">
      <c r="A24" s="72">
        <v>45160</v>
      </c>
      <c r="B24" s="72" t="s">
        <v>4</v>
      </c>
      <c r="C24" t="s">
        <v>187</v>
      </c>
      <c r="D24" t="s">
        <v>145</v>
      </c>
      <c r="E24" s="21">
        <v>18423</v>
      </c>
    </row>
    <row r="25" spans="1:5" ht="15" thickBot="1" x14ac:dyDescent="0.35"/>
    <row r="26" spans="1:5" x14ac:dyDescent="0.3">
      <c r="A26" s="85"/>
      <c r="B26" s="75" t="s">
        <v>4</v>
      </c>
      <c r="C26" s="86"/>
      <c r="D26" s="26" t="s">
        <v>147</v>
      </c>
      <c r="E26" s="27">
        <f>SUM(E19:E25)</f>
        <v>23923</v>
      </c>
    </row>
    <row r="27" spans="1:5" s="80" customFormat="1" x14ac:dyDescent="0.3">
      <c r="A27" s="83"/>
      <c r="B27" s="83"/>
      <c r="E27" s="84"/>
    </row>
    <row r="28" spans="1:5" x14ac:dyDescent="0.3">
      <c r="A28" s="72">
        <v>44896</v>
      </c>
      <c r="B28" s="72" t="s">
        <v>28</v>
      </c>
      <c r="C28" t="s">
        <v>151</v>
      </c>
      <c r="D28" t="s">
        <v>145</v>
      </c>
      <c r="E28" s="21">
        <v>217488</v>
      </c>
    </row>
    <row r="29" spans="1:5" x14ac:dyDescent="0.3">
      <c r="A29" s="72">
        <v>44896</v>
      </c>
      <c r="B29" s="72" t="s">
        <v>28</v>
      </c>
      <c r="C29" t="s">
        <v>152</v>
      </c>
      <c r="D29" t="s">
        <v>145</v>
      </c>
      <c r="E29" s="21">
        <v>2017</v>
      </c>
    </row>
    <row r="30" spans="1:5" x14ac:dyDescent="0.3">
      <c r="A30" s="72">
        <v>44896</v>
      </c>
      <c r="B30" s="72" t="s">
        <v>28</v>
      </c>
      <c r="C30" t="s">
        <v>153</v>
      </c>
      <c r="D30" t="s">
        <v>145</v>
      </c>
      <c r="E30" s="21">
        <v>12500</v>
      </c>
    </row>
    <row r="31" spans="1:5" x14ac:dyDescent="0.3">
      <c r="A31" s="72">
        <v>44896</v>
      </c>
      <c r="B31" s="72" t="s">
        <v>28</v>
      </c>
      <c r="C31" t="s">
        <v>154</v>
      </c>
      <c r="D31" t="s">
        <v>145</v>
      </c>
      <c r="E31" s="21">
        <v>200000</v>
      </c>
    </row>
    <row r="32" spans="1:5" x14ac:dyDescent="0.3">
      <c r="A32" s="72">
        <v>44896</v>
      </c>
      <c r="B32" s="72" t="s">
        <v>28</v>
      </c>
      <c r="C32" t="s">
        <v>155</v>
      </c>
      <c r="D32" t="s">
        <v>145</v>
      </c>
      <c r="E32" s="21">
        <v>200000</v>
      </c>
    </row>
    <row r="33" spans="1:5" x14ac:dyDescent="0.3">
      <c r="A33" s="72">
        <v>44936</v>
      </c>
      <c r="B33" s="72" t="s">
        <v>28</v>
      </c>
      <c r="C33" t="s">
        <v>165</v>
      </c>
      <c r="D33" t="s">
        <v>145</v>
      </c>
      <c r="E33" s="21">
        <v>40000</v>
      </c>
    </row>
    <row r="34" spans="1:5" x14ac:dyDescent="0.3">
      <c r="A34" s="72">
        <v>44936</v>
      </c>
      <c r="B34" s="72" t="s">
        <v>28</v>
      </c>
      <c r="C34" t="s">
        <v>166</v>
      </c>
      <c r="D34" t="s">
        <v>145</v>
      </c>
      <c r="E34" s="21">
        <v>175000</v>
      </c>
    </row>
    <row r="35" spans="1:5" x14ac:dyDescent="0.3">
      <c r="A35" s="72">
        <v>44936</v>
      </c>
      <c r="B35" s="72" t="s">
        <v>28</v>
      </c>
      <c r="C35" t="s">
        <v>167</v>
      </c>
      <c r="D35" t="s">
        <v>145</v>
      </c>
      <c r="E35" s="21">
        <v>5000</v>
      </c>
    </row>
    <row r="36" spans="1:5" x14ac:dyDescent="0.3">
      <c r="A36" s="72">
        <v>44936</v>
      </c>
      <c r="B36" s="72" t="s">
        <v>28</v>
      </c>
      <c r="C36" t="s">
        <v>168</v>
      </c>
      <c r="D36" t="s">
        <v>145</v>
      </c>
      <c r="E36" s="21">
        <v>5000</v>
      </c>
    </row>
    <row r="37" spans="1:5" x14ac:dyDescent="0.3">
      <c r="A37" s="72">
        <v>44936</v>
      </c>
      <c r="B37" s="72" t="s">
        <v>28</v>
      </c>
      <c r="C37" t="s">
        <v>169</v>
      </c>
      <c r="D37" t="s">
        <v>145</v>
      </c>
      <c r="E37" s="21">
        <v>40000</v>
      </c>
    </row>
    <row r="38" spans="1:5" x14ac:dyDescent="0.3">
      <c r="A38" s="72">
        <v>44936</v>
      </c>
      <c r="B38" s="72" t="s">
        <v>28</v>
      </c>
      <c r="C38" t="s">
        <v>170</v>
      </c>
      <c r="D38" t="s">
        <v>145</v>
      </c>
      <c r="E38" s="21">
        <v>90000</v>
      </c>
    </row>
    <row r="39" spans="1:5" x14ac:dyDescent="0.3">
      <c r="A39" s="72">
        <v>44936</v>
      </c>
      <c r="B39" s="72" t="s">
        <v>28</v>
      </c>
      <c r="C39" t="s">
        <v>171</v>
      </c>
      <c r="D39" t="s">
        <v>145</v>
      </c>
      <c r="E39" s="21">
        <v>15000</v>
      </c>
    </row>
    <row r="40" spans="1:5" x14ac:dyDescent="0.3">
      <c r="A40" s="72">
        <v>44936</v>
      </c>
      <c r="B40" s="72" t="s">
        <v>28</v>
      </c>
      <c r="C40" t="s">
        <v>155</v>
      </c>
      <c r="D40" t="s">
        <v>145</v>
      </c>
      <c r="E40" s="21">
        <v>200000</v>
      </c>
    </row>
    <row r="41" spans="1:5" x14ac:dyDescent="0.3">
      <c r="A41" s="72">
        <v>45069</v>
      </c>
      <c r="B41" s="72" t="s">
        <v>28</v>
      </c>
      <c r="C41" t="s">
        <v>169</v>
      </c>
      <c r="D41" t="s">
        <v>145</v>
      </c>
      <c r="E41" s="21">
        <v>40000</v>
      </c>
    </row>
    <row r="42" spans="1:5" x14ac:dyDescent="0.3">
      <c r="A42" s="72">
        <v>45146</v>
      </c>
      <c r="B42" s="72" t="s">
        <v>28</v>
      </c>
      <c r="C42" t="s">
        <v>171</v>
      </c>
      <c r="D42" t="s">
        <v>145</v>
      </c>
      <c r="E42" s="21">
        <v>5000</v>
      </c>
    </row>
    <row r="43" spans="1:5" ht="15" thickBot="1" x14ac:dyDescent="0.35"/>
    <row r="44" spans="1:5" x14ac:dyDescent="0.3">
      <c r="A44" s="85"/>
      <c r="B44" s="75" t="s">
        <v>28</v>
      </c>
      <c r="C44" s="86"/>
      <c r="D44" s="26" t="s">
        <v>147</v>
      </c>
      <c r="E44" s="27">
        <f>SUM(E28:E43)</f>
        <v>1247005</v>
      </c>
    </row>
    <row r="45" spans="1:5" s="80" customFormat="1" x14ac:dyDescent="0.3">
      <c r="A45" s="83"/>
      <c r="B45" s="83"/>
      <c r="E45" s="84"/>
    </row>
    <row r="46" spans="1:5" x14ac:dyDescent="0.3">
      <c r="A46" s="72">
        <v>44896</v>
      </c>
      <c r="B46" s="87" t="s">
        <v>3</v>
      </c>
      <c r="C46" t="s">
        <v>156</v>
      </c>
      <c r="D46" t="s">
        <v>145</v>
      </c>
      <c r="E46" s="21">
        <v>-2017</v>
      </c>
    </row>
    <row r="47" spans="1:5" ht="15" thickBot="1" x14ac:dyDescent="0.35"/>
    <row r="48" spans="1:5" x14ac:dyDescent="0.3">
      <c r="A48" s="85"/>
      <c r="B48" s="88" t="s">
        <v>3</v>
      </c>
      <c r="C48" s="86"/>
      <c r="D48" s="26" t="s">
        <v>157</v>
      </c>
      <c r="E48" s="27">
        <f>SUM(E46:E47)</f>
        <v>-2017</v>
      </c>
    </row>
    <row r="49" spans="1:5" s="80" customFormat="1" x14ac:dyDescent="0.3">
      <c r="A49" s="83"/>
      <c r="B49" s="83"/>
      <c r="E49" s="84"/>
    </row>
    <row r="50" spans="1:5" x14ac:dyDescent="0.3">
      <c r="A50" s="72">
        <v>44907</v>
      </c>
      <c r="B50" s="87" t="s">
        <v>26</v>
      </c>
      <c r="C50" t="s">
        <v>156</v>
      </c>
      <c r="D50" t="s">
        <v>145</v>
      </c>
      <c r="E50" s="21">
        <v>-12500</v>
      </c>
    </row>
    <row r="51" spans="1:5" ht="15" thickBot="1" x14ac:dyDescent="0.35"/>
    <row r="52" spans="1:5" ht="15" thickTop="1" x14ac:dyDescent="0.3">
      <c r="A52" s="89"/>
      <c r="B52" s="90" t="s">
        <v>26</v>
      </c>
      <c r="C52" s="50"/>
      <c r="D52" s="91" t="s">
        <v>157</v>
      </c>
      <c r="E52" s="92">
        <f>SUM(E50:E51)</f>
        <v>-12500</v>
      </c>
    </row>
    <row r="53" spans="1:5" s="80" customFormat="1" x14ac:dyDescent="0.3">
      <c r="A53" s="83"/>
      <c r="B53" s="83"/>
      <c r="E53" s="84"/>
    </row>
    <row r="54" spans="1:5" x14ac:dyDescent="0.3">
      <c r="A54" s="72">
        <v>44896</v>
      </c>
      <c r="B54" s="87" t="s">
        <v>158</v>
      </c>
      <c r="C54" t="s">
        <v>156</v>
      </c>
      <c r="D54" t="s">
        <v>145</v>
      </c>
      <c r="E54" s="21">
        <v>-200000</v>
      </c>
    </row>
    <row r="55" spans="1:5" x14ac:dyDescent="0.3">
      <c r="A55" s="72">
        <v>44936</v>
      </c>
      <c r="B55" s="72" t="s">
        <v>158</v>
      </c>
      <c r="C55" t="s">
        <v>160</v>
      </c>
      <c r="D55" t="s">
        <v>145</v>
      </c>
      <c r="E55" s="21">
        <v>-90000</v>
      </c>
    </row>
    <row r="56" spans="1:5" x14ac:dyDescent="0.3">
      <c r="A56" s="72">
        <v>45118</v>
      </c>
      <c r="B56" s="72" t="s">
        <v>158</v>
      </c>
      <c r="C56" t="s">
        <v>159</v>
      </c>
      <c r="D56" t="s">
        <v>145</v>
      </c>
      <c r="E56" s="101">
        <v>-10000</v>
      </c>
    </row>
    <row r="58" spans="1:5" ht="15" thickBot="1" x14ac:dyDescent="0.35"/>
    <row r="59" spans="1:5" ht="15" thickTop="1" x14ac:dyDescent="0.3">
      <c r="A59" s="89"/>
      <c r="B59" s="93" t="s">
        <v>158</v>
      </c>
      <c r="C59" s="50"/>
      <c r="D59" s="91" t="s">
        <v>157</v>
      </c>
      <c r="E59" s="92">
        <f>SUM(E54:E56)</f>
        <v>-300000</v>
      </c>
    </row>
    <row r="60" spans="1:5" x14ac:dyDescent="0.3">
      <c r="A60" s="83"/>
      <c r="B60" s="83"/>
      <c r="C60" s="80"/>
      <c r="D60" s="80"/>
      <c r="E60" s="84"/>
    </row>
    <row r="61" spans="1:5" x14ac:dyDescent="0.3">
      <c r="A61" s="72">
        <v>45118</v>
      </c>
      <c r="B61" s="87" t="s">
        <v>2</v>
      </c>
      <c r="C61" t="s">
        <v>175</v>
      </c>
      <c r="D61" t="s">
        <v>145</v>
      </c>
      <c r="E61" s="101">
        <v>10000</v>
      </c>
    </row>
    <row r="62" spans="1:5" x14ac:dyDescent="0.3">
      <c r="A62" s="72">
        <v>45209</v>
      </c>
      <c r="B62" s="87" t="s">
        <v>2</v>
      </c>
      <c r="C62" t="s">
        <v>202</v>
      </c>
      <c r="E62" s="101">
        <v>5000</v>
      </c>
    </row>
    <row r="63" spans="1:5" ht="15" thickBot="1" x14ac:dyDescent="0.35"/>
    <row r="64" spans="1:5" ht="15" thickTop="1" x14ac:dyDescent="0.3">
      <c r="A64" s="89"/>
      <c r="B64" s="90" t="s">
        <v>2</v>
      </c>
      <c r="C64" s="50"/>
      <c r="D64" s="91" t="s">
        <v>157</v>
      </c>
      <c r="E64" s="92">
        <f>SUM(E61:E63)</f>
        <v>15000</v>
      </c>
    </row>
    <row r="65" spans="1:5" x14ac:dyDescent="0.3">
      <c r="A65" s="83"/>
      <c r="B65" s="83"/>
      <c r="C65" s="80"/>
      <c r="D65" s="80"/>
      <c r="E65" s="84"/>
    </row>
    <row r="66" spans="1:5" x14ac:dyDescent="0.3">
      <c r="A66" s="72">
        <v>44936</v>
      </c>
      <c r="B66" s="87" t="s">
        <v>20</v>
      </c>
      <c r="C66" t="s">
        <v>173</v>
      </c>
      <c r="D66" t="s">
        <v>145</v>
      </c>
      <c r="E66" s="21">
        <v>-40000</v>
      </c>
    </row>
    <row r="67" spans="1:5" x14ac:dyDescent="0.3">
      <c r="A67" s="72">
        <v>45013</v>
      </c>
      <c r="B67" s="87" t="s">
        <v>20</v>
      </c>
      <c r="C67" t="s">
        <v>179</v>
      </c>
      <c r="D67" t="s">
        <v>145</v>
      </c>
      <c r="E67" s="21">
        <v>5000</v>
      </c>
    </row>
    <row r="68" spans="1:5" ht="15" thickBot="1" x14ac:dyDescent="0.35"/>
    <row r="69" spans="1:5" ht="15" thickTop="1" x14ac:dyDescent="0.3">
      <c r="A69" s="89"/>
      <c r="B69" s="90" t="s">
        <v>20</v>
      </c>
      <c r="C69" s="50"/>
      <c r="D69" s="91" t="s">
        <v>157</v>
      </c>
      <c r="E69" s="92">
        <f>SUM(E66:E68)</f>
        <v>-35000</v>
      </c>
    </row>
    <row r="70" spans="1:5" x14ac:dyDescent="0.3">
      <c r="A70" s="83"/>
      <c r="B70" s="83"/>
      <c r="C70" s="80"/>
      <c r="D70" s="80"/>
      <c r="E70" s="84"/>
    </row>
    <row r="71" spans="1:5" x14ac:dyDescent="0.3">
      <c r="A71" s="72">
        <v>44936</v>
      </c>
      <c r="B71" s="87" t="s">
        <v>24</v>
      </c>
      <c r="C71" t="s">
        <v>174</v>
      </c>
      <c r="D71" t="s">
        <v>145</v>
      </c>
      <c r="E71" s="21">
        <v>-175000</v>
      </c>
    </row>
    <row r="72" spans="1:5" ht="15" thickBot="1" x14ac:dyDescent="0.35"/>
    <row r="73" spans="1:5" ht="15" thickTop="1" x14ac:dyDescent="0.3">
      <c r="A73" s="89"/>
      <c r="B73" s="90" t="s">
        <v>24</v>
      </c>
      <c r="C73" s="50"/>
      <c r="D73" s="91" t="s">
        <v>157</v>
      </c>
      <c r="E73" s="92">
        <f>SUM(E71:E72)</f>
        <v>-175000</v>
      </c>
    </row>
    <row r="74" spans="1:5" x14ac:dyDescent="0.3">
      <c r="A74" s="83"/>
      <c r="B74" s="83"/>
      <c r="C74" s="80"/>
      <c r="D74" s="80"/>
      <c r="E74" s="84"/>
    </row>
    <row r="75" spans="1:5" x14ac:dyDescent="0.3">
      <c r="A75" s="72">
        <v>44936</v>
      </c>
      <c r="B75" s="87" t="s">
        <v>24</v>
      </c>
      <c r="C75" t="s">
        <v>176</v>
      </c>
      <c r="D75" t="s">
        <v>145</v>
      </c>
      <c r="E75" s="21">
        <v>-5000</v>
      </c>
    </row>
    <row r="76" spans="1:5" ht="15" thickBot="1" x14ac:dyDescent="0.35"/>
    <row r="77" spans="1:5" ht="15" thickTop="1" x14ac:dyDescent="0.3">
      <c r="A77" s="89"/>
      <c r="B77" s="90" t="s">
        <v>24</v>
      </c>
      <c r="C77" s="50"/>
      <c r="D77" s="91" t="s">
        <v>157</v>
      </c>
      <c r="E77" s="92">
        <f>SUM(E75:E76)</f>
        <v>-5000</v>
      </c>
    </row>
    <row r="78" spans="1:5" x14ac:dyDescent="0.3">
      <c r="A78" s="83"/>
      <c r="B78" s="83"/>
      <c r="C78" s="80"/>
      <c r="D78" s="80"/>
      <c r="E78" s="84"/>
    </row>
    <row r="79" spans="1:5" x14ac:dyDescent="0.3">
      <c r="A79" s="72">
        <v>44936</v>
      </c>
      <c r="B79" s="87" t="s">
        <v>24</v>
      </c>
      <c r="C79" t="s">
        <v>177</v>
      </c>
      <c r="D79" t="s">
        <v>145</v>
      </c>
      <c r="E79" s="21">
        <v>-5000</v>
      </c>
    </row>
    <row r="80" spans="1:5" ht="15" thickBot="1" x14ac:dyDescent="0.35"/>
    <row r="81" spans="1:5" ht="15" thickTop="1" x14ac:dyDescent="0.3">
      <c r="A81" s="89"/>
      <c r="B81" s="90" t="s">
        <v>24</v>
      </c>
      <c r="C81" s="50"/>
      <c r="D81" s="91" t="s">
        <v>157</v>
      </c>
      <c r="E81" s="92">
        <f>SUM(E79:E80)</f>
        <v>-5000</v>
      </c>
    </row>
    <row r="82" spans="1:5" x14ac:dyDescent="0.3">
      <c r="A82" s="83"/>
      <c r="B82" s="83"/>
      <c r="C82" s="80"/>
      <c r="D82" s="80"/>
      <c r="E82" s="84"/>
    </row>
    <row r="83" spans="1:5" x14ac:dyDescent="0.3">
      <c r="A83" s="72">
        <v>44936</v>
      </c>
      <c r="B83" s="87" t="s">
        <v>29</v>
      </c>
      <c r="C83" t="s">
        <v>178</v>
      </c>
      <c r="D83" t="s">
        <v>145</v>
      </c>
      <c r="E83" s="21">
        <v>-15000</v>
      </c>
    </row>
    <row r="84" spans="1:5" x14ac:dyDescent="0.3">
      <c r="A84" s="72">
        <v>45146</v>
      </c>
      <c r="B84" s="87" t="s">
        <v>29</v>
      </c>
      <c r="C84" t="s">
        <v>178</v>
      </c>
      <c r="D84" t="s">
        <v>145</v>
      </c>
      <c r="E84" s="21">
        <v>-5000</v>
      </c>
    </row>
    <row r="85" spans="1:5" ht="15" thickBot="1" x14ac:dyDescent="0.35"/>
    <row r="86" spans="1:5" ht="15" thickTop="1" x14ac:dyDescent="0.3">
      <c r="A86" s="89"/>
      <c r="B86" s="97" t="s">
        <v>29</v>
      </c>
      <c r="C86" s="50"/>
      <c r="D86" s="91" t="s">
        <v>157</v>
      </c>
      <c r="E86" s="92">
        <f>SUM(E83:E85)</f>
        <v>-20000</v>
      </c>
    </row>
    <row r="87" spans="1:5" x14ac:dyDescent="0.3">
      <c r="A87" s="83"/>
      <c r="B87" s="83"/>
      <c r="C87" s="80"/>
      <c r="D87" s="80"/>
      <c r="E87" s="84"/>
    </row>
    <row r="88" spans="1:5" x14ac:dyDescent="0.3">
      <c r="A88" s="72">
        <v>45209</v>
      </c>
      <c r="B88" s="87" t="s">
        <v>200</v>
      </c>
      <c r="C88" t="s">
        <v>201</v>
      </c>
      <c r="D88" t="s">
        <v>145</v>
      </c>
      <c r="E88" s="21">
        <v>-5000</v>
      </c>
    </row>
    <row r="89" spans="1:5" x14ac:dyDescent="0.3">
      <c r="B89" s="87"/>
    </row>
    <row r="90" spans="1:5" ht="15" thickBot="1" x14ac:dyDescent="0.35"/>
    <row r="91" spans="1:5" ht="15" thickTop="1" x14ac:dyDescent="0.3">
      <c r="A91" s="89"/>
      <c r="B91" s="97" t="s">
        <v>200</v>
      </c>
      <c r="C91" s="50"/>
      <c r="D91" s="91" t="s">
        <v>157</v>
      </c>
      <c r="E91" s="92">
        <f>SUM(E88:E90)</f>
        <v>-5000</v>
      </c>
    </row>
    <row r="95" spans="1:5" x14ac:dyDescent="0.3">
      <c r="D95" t="s">
        <v>181</v>
      </c>
      <c r="E95" s="21">
        <f>SUM(E7+E12+E17+E26+E44+E48+E52+E59+E64+E69+E73+E77+E81+E86+E91)</f>
        <v>0</v>
      </c>
    </row>
  </sheetData>
  <pageMargins left="0.7" right="0.7" top="0.75" bottom="0.75" header="0.3" footer="0.3"/>
  <pageSetup scale="63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Payments- Inv</vt:lpstr>
      <vt:lpstr>Tranfers-Adj</vt:lpstr>
      <vt:lpstr>Budget!Print_Area</vt:lpstr>
      <vt:lpstr>'Payments- Inv'!Print_Area</vt:lpstr>
      <vt:lpstr>'Tranfers-Adj'!Print_Area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ant-kat</dc:creator>
  <cp:lastModifiedBy>Gayle Furman</cp:lastModifiedBy>
  <cp:lastPrinted>2024-03-09T16:05:20Z</cp:lastPrinted>
  <dcterms:created xsi:type="dcterms:W3CDTF">2021-11-17T17:35:47Z</dcterms:created>
  <dcterms:modified xsi:type="dcterms:W3CDTF">2024-03-11T12:41:03Z</dcterms:modified>
</cp:coreProperties>
</file>