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920" yWindow="-120" windowWidth="16608" windowHeight="9432" tabRatio="596"/>
  </bookViews>
  <sheets>
    <sheet name="Budget" sheetId="1" r:id="rId1"/>
    <sheet name="Payments- Inv" sheetId="3" r:id="rId2"/>
    <sheet name="Tranfers-Adj" sheetId="4" r:id="rId3"/>
  </sheets>
  <definedNames>
    <definedName name="_xlnm.Print_Area" localSheetId="0">Budget!$A$1:$J$79</definedName>
    <definedName name="_xlnm.Print_Area" localSheetId="2">'Tranfers-Adj'!$A$1:$E$91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8" i="3"/>
  <c r="D19" i="1"/>
  <c r="D17"/>
  <c r="E82" i="4"/>
  <c r="D28" i="1" s="1"/>
  <c r="E78" i="4"/>
  <c r="E74"/>
  <c r="D18" i="1" s="1"/>
  <c r="E70" i="4"/>
  <c r="D16" i="1" s="1"/>
  <c r="E66" i="4"/>
  <c r="D7" i="1" s="1"/>
  <c r="G79"/>
  <c r="E61" i="4"/>
  <c r="D12" i="1" s="1"/>
  <c r="E57" i="4"/>
  <c r="D27" i="1" s="1"/>
  <c r="E50" i="4"/>
  <c r="E46"/>
  <c r="D23" i="1" s="1"/>
  <c r="E42" i="4"/>
  <c r="E24"/>
  <c r="D24" i="1" s="1"/>
  <c r="E16" i="4"/>
  <c r="D31" i="1" s="1"/>
  <c r="E11" i="4"/>
  <c r="D10" i="1" s="1"/>
  <c r="E6" i="4"/>
  <c r="D32" i="1" s="1"/>
  <c r="E91" i="4" l="1"/>
  <c r="G10" i="1"/>
  <c r="G7"/>
  <c r="F112" i="3"/>
  <c r="G68" i="1" l="1"/>
  <c r="G57"/>
  <c r="F61" i="3" l="1"/>
  <c r="F21" l="1"/>
  <c r="F18" i="1"/>
  <c r="E27"/>
  <c r="H27" s="1"/>
  <c r="I27" s="1"/>
  <c r="E17"/>
  <c r="H17" s="1"/>
  <c r="I17" s="1"/>
  <c r="E23"/>
  <c r="H23" s="1"/>
  <c r="I23" s="1"/>
  <c r="H22"/>
  <c r="I22" s="1"/>
  <c r="E24"/>
  <c r="H24" s="1"/>
  <c r="I24" s="1"/>
  <c r="F104" i="3"/>
  <c r="F99"/>
  <c r="F19" i="1" s="1"/>
  <c r="F93" i="3"/>
  <c r="D43" i="1"/>
  <c r="C43"/>
  <c r="F72" i="3"/>
  <c r="F39" i="1" s="1"/>
  <c r="G39"/>
  <c r="G40"/>
  <c r="F7" i="3"/>
  <c r="E31" i="1"/>
  <c r="H31" s="1"/>
  <c r="I31" s="1"/>
  <c r="E10"/>
  <c r="E40"/>
  <c r="E39"/>
  <c r="E19"/>
  <c r="E18"/>
  <c r="C35"/>
  <c r="E12"/>
  <c r="J12" s="1"/>
  <c r="E11"/>
  <c r="H11" s="1"/>
  <c r="I11" s="1"/>
  <c r="E15"/>
  <c r="E16"/>
  <c r="H16" s="1"/>
  <c r="I16" s="1"/>
  <c r="H28"/>
  <c r="I28" s="1"/>
  <c r="E7"/>
  <c r="G15" l="1"/>
  <c r="H15" s="1"/>
  <c r="I15" s="1"/>
  <c r="F15"/>
  <c r="J15" s="1"/>
  <c r="F40"/>
  <c r="F43" s="1"/>
  <c r="J43" s="1"/>
  <c r="F128" i="3"/>
  <c r="E43" i="1"/>
  <c r="J19"/>
  <c r="G19"/>
  <c r="H19" s="1"/>
  <c r="I19" s="1"/>
  <c r="G18"/>
  <c r="H18" s="1"/>
  <c r="I18" s="1"/>
  <c r="G43"/>
  <c r="J7"/>
  <c r="H39"/>
  <c r="H10"/>
  <c r="I10" s="1"/>
  <c r="J40"/>
  <c r="D35"/>
  <c r="E35" s="1"/>
  <c r="E32"/>
  <c r="H32" s="1"/>
  <c r="I32" s="1"/>
  <c r="J39"/>
  <c r="H40"/>
  <c r="I40" s="1"/>
  <c r="H12"/>
  <c r="I12" s="1"/>
  <c r="J18"/>
  <c r="J11"/>
  <c r="J23"/>
  <c r="J24"/>
  <c r="J27"/>
  <c r="J10"/>
  <c r="H7"/>
  <c r="I7" s="1"/>
  <c r="J22"/>
  <c r="J17"/>
  <c r="J16"/>
  <c r="J31"/>
  <c r="J28"/>
  <c r="F35" l="1"/>
  <c r="F129" i="3" s="1"/>
  <c r="F130" s="1"/>
  <c r="J32" i="1"/>
  <c r="G35"/>
  <c r="H35" s="1"/>
  <c r="I35" s="1"/>
  <c r="I39"/>
  <c r="I43" s="1"/>
  <c r="H43"/>
  <c r="J35" l="1"/>
</calcChain>
</file>

<file path=xl/sharedStrings.xml><?xml version="1.0" encoding="utf-8"?>
<sst xmlns="http://schemas.openxmlformats.org/spreadsheetml/2006/main" count="595" uniqueCount="193">
  <si>
    <t>Description</t>
  </si>
  <si>
    <t>Commissioning Agent</t>
  </si>
  <si>
    <t>Testing and Inspections</t>
  </si>
  <si>
    <t>State Building Permit</t>
  </si>
  <si>
    <t>Utility Connection Fees</t>
  </si>
  <si>
    <t>Owner's Contingency</t>
  </si>
  <si>
    <t>Munis Acct. No.</t>
  </si>
  <si>
    <t>Original Budget Amount</t>
  </si>
  <si>
    <t>Budget Adjustments</t>
  </si>
  <si>
    <t>Committed Encumbered</t>
  </si>
  <si>
    <t>Uncommitted Balance</t>
  </si>
  <si>
    <t>Total Project Cost</t>
  </si>
  <si>
    <t>% Expended/ Completed</t>
  </si>
  <si>
    <t>a</t>
  </si>
  <si>
    <t>b</t>
  </si>
  <si>
    <t>c</t>
  </si>
  <si>
    <t>a + b</t>
  </si>
  <si>
    <t>d</t>
  </si>
  <si>
    <t>e</t>
  </si>
  <si>
    <t>f</t>
  </si>
  <si>
    <t>c - e</t>
  </si>
  <si>
    <t>g</t>
  </si>
  <si>
    <t>h</t>
  </si>
  <si>
    <t>Architect and Engineering Services</t>
  </si>
  <si>
    <t>A/E Fees</t>
  </si>
  <si>
    <t>Owner's Oversight Fees</t>
  </si>
  <si>
    <t>Project Manager/Owner's Rep.</t>
  </si>
  <si>
    <t>Town Professional Fees</t>
  </si>
  <si>
    <t>Town Legal Services</t>
  </si>
  <si>
    <t>Town Insurance/Builder's Risk</t>
  </si>
  <si>
    <t>Construction Costs</t>
  </si>
  <si>
    <t>Construction Manager GMP</t>
  </si>
  <si>
    <t>FF &amp; E (Furniture, Fixtures, Equip.</t>
  </si>
  <si>
    <t>Furniture and Equipment</t>
  </si>
  <si>
    <t>Moving &amp; Relocation Costs</t>
  </si>
  <si>
    <t>Contingencies</t>
  </si>
  <si>
    <t>Design and Estimating Contingency</t>
  </si>
  <si>
    <t>Grand Totals</t>
  </si>
  <si>
    <t>d / c</t>
  </si>
  <si>
    <t>30054780-62201</t>
  </si>
  <si>
    <t>30054780-62250</t>
  </si>
  <si>
    <t>Costs of Issuance</t>
  </si>
  <si>
    <t>30054780-60302</t>
  </si>
  <si>
    <t>30054780-61101</t>
  </si>
  <si>
    <t>30054780-61206</t>
  </si>
  <si>
    <t>30054780-61263</t>
  </si>
  <si>
    <t>30054780-61411</t>
  </si>
  <si>
    <t>30054780-64469</t>
  </si>
  <si>
    <t>30054780-68416</t>
  </si>
  <si>
    <t>30054780-62208</t>
  </si>
  <si>
    <t>30054780-61105</t>
  </si>
  <si>
    <t>Administrative Costs</t>
  </si>
  <si>
    <t>30054780-61232</t>
  </si>
  <si>
    <t>Printing &amp; Legal Notices</t>
  </si>
  <si>
    <t>Pre Referendum Costs</t>
  </si>
  <si>
    <t>Silver/Petrucelli - Architects</t>
  </si>
  <si>
    <t>Construction Solutions Group - OPM</t>
  </si>
  <si>
    <t>COR's</t>
  </si>
  <si>
    <t>Silver/Petrucelli</t>
  </si>
  <si>
    <t>001</t>
  </si>
  <si>
    <t>Construction Solutions Group</t>
  </si>
  <si>
    <t>002</t>
  </si>
  <si>
    <t>003</t>
  </si>
  <si>
    <t>004</t>
  </si>
  <si>
    <t>005</t>
  </si>
  <si>
    <t>006</t>
  </si>
  <si>
    <t>Additional Cost Estimates</t>
  </si>
  <si>
    <t>Date</t>
  </si>
  <si>
    <t>Amount</t>
  </si>
  <si>
    <t>Category</t>
  </si>
  <si>
    <t>Invoice Number</t>
  </si>
  <si>
    <t>Firm Name</t>
  </si>
  <si>
    <t>Colchester Budget</t>
  </si>
  <si>
    <t>CSG</t>
  </si>
  <si>
    <t>Pre-Construction Services</t>
  </si>
  <si>
    <t>Total</t>
  </si>
  <si>
    <t xml:space="preserve">CSG </t>
  </si>
  <si>
    <t>Pre-Construction Services Contract Value</t>
  </si>
  <si>
    <t>Construction Services -Post Referendum</t>
  </si>
  <si>
    <t>Committee Clerk</t>
  </si>
  <si>
    <t>Silver Petrucelli</t>
  </si>
  <si>
    <t>20-1473</t>
  </si>
  <si>
    <t>20-1694</t>
  </si>
  <si>
    <t>20-1943</t>
  </si>
  <si>
    <t>20-2176</t>
  </si>
  <si>
    <t>20-2257</t>
  </si>
  <si>
    <t>Pre Referendum Totals</t>
  </si>
  <si>
    <t>22-0125</t>
  </si>
  <si>
    <t>Additional Test Bore Costs</t>
  </si>
  <si>
    <t xml:space="preserve">Current Budget </t>
  </si>
  <si>
    <t>e + f</t>
  </si>
  <si>
    <t>22-0366</t>
  </si>
  <si>
    <t>Wetlands Delineation/ Wetlands Report &amp; Submission</t>
  </si>
  <si>
    <t>22-0537</t>
  </si>
  <si>
    <t>22-0637</t>
  </si>
  <si>
    <t>22-0208</t>
  </si>
  <si>
    <t>21-0420</t>
  </si>
  <si>
    <t>Fee Adjustment</t>
  </si>
  <si>
    <t>22-0703</t>
  </si>
  <si>
    <t>22-0987</t>
  </si>
  <si>
    <t>22-0905</t>
  </si>
  <si>
    <t>7A</t>
  </si>
  <si>
    <t>Rivereast News Bulletin</t>
  </si>
  <si>
    <t>217798-001RE</t>
  </si>
  <si>
    <t>Hartford Courant</t>
  </si>
  <si>
    <t>Shipman &amp; Goodwin</t>
  </si>
  <si>
    <t>Town Legal Service</t>
  </si>
  <si>
    <t>22-1157</t>
  </si>
  <si>
    <t>22-1283</t>
  </si>
  <si>
    <t>Soil Boring and Flow Test</t>
  </si>
  <si>
    <t>Printing Reimbursible</t>
  </si>
  <si>
    <t>007</t>
  </si>
  <si>
    <t>Escalation Costs</t>
  </si>
  <si>
    <t>Additional Survey</t>
  </si>
  <si>
    <t>BRD Builders</t>
  </si>
  <si>
    <t>Siltsoxx - Credit</t>
  </si>
  <si>
    <t>Stone Trenches</t>
  </si>
  <si>
    <t>in review</t>
  </si>
  <si>
    <t>D- 021</t>
  </si>
  <si>
    <t>D- 020</t>
  </si>
  <si>
    <t>D- 019</t>
  </si>
  <si>
    <t>D- 018</t>
  </si>
  <si>
    <t>1a</t>
  </si>
  <si>
    <t>Construction Services -CA</t>
  </si>
  <si>
    <t>2a</t>
  </si>
  <si>
    <t>3a</t>
  </si>
  <si>
    <t>23-403</t>
  </si>
  <si>
    <t>23-557</t>
  </si>
  <si>
    <t>IMTL</t>
  </si>
  <si>
    <t>5836-B</t>
  </si>
  <si>
    <t>Page Total</t>
  </si>
  <si>
    <t>Buget Total</t>
  </si>
  <si>
    <t>Check</t>
  </si>
  <si>
    <t>D- 017</t>
  </si>
  <si>
    <t>D- 016</t>
  </si>
  <si>
    <t>D- 015</t>
  </si>
  <si>
    <t>D- 014</t>
  </si>
  <si>
    <t>D- 013</t>
  </si>
  <si>
    <t>22-0281</t>
  </si>
  <si>
    <t>22-0036</t>
  </si>
  <si>
    <t>D- 011</t>
  </si>
  <si>
    <t>D- 012</t>
  </si>
  <si>
    <t>Expended (Invoiced)</t>
  </si>
  <si>
    <t>23-224</t>
  </si>
  <si>
    <t>22-0432</t>
  </si>
  <si>
    <t>22-0232</t>
  </si>
  <si>
    <t>23-166</t>
  </si>
  <si>
    <t>Budget Category</t>
  </si>
  <si>
    <t xml:space="preserve">$ Owner Contingency to Project Manager/ Owner's Rep </t>
  </si>
  <si>
    <t>Budget Adjustment</t>
  </si>
  <si>
    <t>Move $$ from Owner's Contingency to GMP</t>
  </si>
  <si>
    <t xml:space="preserve">Total = </t>
  </si>
  <si>
    <t>Deduct Value/ Move to Utility Connection Fees</t>
  </si>
  <si>
    <t>Deduct Value/ Move to Construction Manager GMP</t>
  </si>
  <si>
    <t>Increase value based on BC meeting 10/11/20222</t>
  </si>
  <si>
    <t>Move remaining value from Design and Estimating Contingency per BC meeting on 10/11/2022</t>
  </si>
  <si>
    <t>Move $$ from State Building Permit</t>
  </si>
  <si>
    <t>Value tranferred from Town Insurance/ BR</t>
  </si>
  <si>
    <t>Value tranferred from FFE</t>
  </si>
  <si>
    <t>Value transferred from Owner Contingency</t>
  </si>
  <si>
    <t>Remove Value/ Move to GMP</t>
  </si>
  <si>
    <t xml:space="preserve">Total= </t>
  </si>
  <si>
    <t>FFE</t>
  </si>
  <si>
    <t>Remove Value/ Move to Testing and Inspections</t>
  </si>
  <si>
    <t>Remove Value</t>
  </si>
  <si>
    <t>Conduit for future generator</t>
  </si>
  <si>
    <t>Pending</t>
  </si>
  <si>
    <t>Foundation Building Code Upgardes</t>
  </si>
  <si>
    <t>Storefront Credit (CW-1 Elleptical)</t>
  </si>
  <si>
    <t>Value transferred from AE Fees</t>
  </si>
  <si>
    <t>Value transferred from Cost of Insurnace</t>
  </si>
  <si>
    <t>Value transferred from Admin Costs</t>
  </si>
  <si>
    <t>Value transferred from Printing and Legal Notices</t>
  </si>
  <si>
    <t>Value transferred from Utility Connection Fees</t>
  </si>
  <si>
    <t>Value transferred from Furniture and Equipment</t>
  </si>
  <si>
    <t>Value transferred from Moving and Relocation</t>
  </si>
  <si>
    <t>Tranfer value to Construction Manager GMP</t>
  </si>
  <si>
    <t>$ from AE Fees to Construction Manager GMP</t>
  </si>
  <si>
    <t>$ from Cost of Insurance to Construction Manager GMP</t>
  </si>
  <si>
    <t>$ Add Value/ Move from FFE</t>
  </si>
  <si>
    <t>$ from Admin Costs to Concstructoon Manager GMP</t>
  </si>
  <si>
    <t>$ from Printing and Leagl Notices to Construction Manager GMP</t>
  </si>
  <si>
    <t>$ from Moving and Relocation Costs to Construction Manager GMP</t>
  </si>
  <si>
    <t>Add Value/ Move from Utility Connection fee</t>
  </si>
  <si>
    <t>Transfer value to AE Fees</t>
  </si>
  <si>
    <t>Math Check</t>
  </si>
  <si>
    <t>$ Utility Conncetion Fee to Project Manager/ Owner Rep</t>
  </si>
  <si>
    <t>Transfer to Project Manager/ Owner Rep</t>
  </si>
  <si>
    <t>5836-A</t>
  </si>
  <si>
    <t>5836-C</t>
  </si>
  <si>
    <t>Date: 8.12.2023</t>
  </si>
  <si>
    <t>$ from Moving and Relocation Costs to Construction Manager GMP Budget Adjustment</t>
  </si>
  <si>
    <t>Moving and Relocation Costs</t>
  </si>
</sst>
</file>

<file path=xl/styles.xml><?xml version="1.0" encoding="utf-8"?>
<styleSheet xmlns="http://schemas.openxmlformats.org/spreadsheetml/2006/main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;@"/>
    <numFmt numFmtId="165" formatCode="&quot;$&quot;#,##0.00"/>
  </numFmts>
  <fonts count="12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4" fontId="1" fillId="0" borderId="2" xfId="0" applyNumberFormat="1" applyFont="1" applyBorder="1" applyAlignment="1">
      <alignment horizontal="center" wrapText="1"/>
    </xf>
    <xf numFmtId="0" fontId="2" fillId="0" borderId="0" xfId="0" applyFont="1"/>
    <xf numFmtId="44" fontId="2" fillId="0" borderId="0" xfId="0" applyNumberFormat="1" applyFont="1"/>
    <xf numFmtId="0" fontId="1" fillId="0" borderId="0" xfId="0" applyFont="1"/>
    <xf numFmtId="10" fontId="1" fillId="0" borderId="2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4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0" fontId="1" fillId="2" borderId="0" xfId="0" applyFont="1" applyFill="1"/>
    <xf numFmtId="44" fontId="1" fillId="2" borderId="0" xfId="0" applyNumberFormat="1" applyFont="1" applyFill="1"/>
    <xf numFmtId="10" fontId="2" fillId="2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0" fillId="0" borderId="0" xfId="0" applyNumberFormat="1"/>
    <xf numFmtId="7" fontId="4" fillId="0" borderId="0" xfId="0" applyNumberFormat="1" applyFont="1" applyAlignment="1">
      <alignment horizontal="center"/>
    </xf>
    <xf numFmtId="7" fontId="0" fillId="0" borderId="0" xfId="0" applyNumberFormat="1"/>
    <xf numFmtId="0" fontId="2" fillId="4" borderId="0" xfId="0" applyFont="1" applyFill="1"/>
    <xf numFmtId="44" fontId="2" fillId="4" borderId="0" xfId="0" applyNumberFormat="1" applyFont="1" applyFill="1"/>
    <xf numFmtId="10" fontId="2" fillId="4" borderId="0" xfId="0" applyNumberFormat="1" applyFont="1" applyFill="1" applyAlignment="1">
      <alignment horizontal="center"/>
    </xf>
    <xf numFmtId="44" fontId="6" fillId="4" borderId="0" xfId="0" applyNumberFormat="1" applyFont="1" applyFill="1" applyAlignment="1">
      <alignment vertical="top"/>
    </xf>
    <xf numFmtId="0" fontId="3" fillId="0" borderId="4" xfId="0" applyFont="1" applyBorder="1"/>
    <xf numFmtId="7" fontId="3" fillId="0" borderId="4" xfId="0" applyNumberFormat="1" applyFont="1" applyBorder="1"/>
    <xf numFmtId="0" fontId="3" fillId="0" borderId="0" xfId="0" applyFont="1"/>
    <xf numFmtId="7" fontId="2" fillId="0" borderId="0" xfId="0" applyNumberFormat="1" applyFont="1"/>
    <xf numFmtId="164" fontId="3" fillId="0" borderId="0" xfId="0" applyNumberFormat="1" applyFont="1"/>
    <xf numFmtId="7" fontId="3" fillId="0" borderId="0" xfId="0" applyNumberFormat="1" applyFont="1"/>
    <xf numFmtId="165" fontId="2" fillId="0" borderId="0" xfId="0" applyNumberFormat="1" applyFont="1"/>
    <xf numFmtId="165" fontId="1" fillId="2" borderId="0" xfId="0" applyNumberFormat="1" applyFont="1" applyFill="1"/>
    <xf numFmtId="16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7" fontId="4" fillId="0" borderId="4" xfId="0" applyNumberFormat="1" applyFont="1" applyBorder="1" applyAlignment="1">
      <alignment horizontal="center"/>
    </xf>
    <xf numFmtId="14" fontId="2" fillId="0" borderId="0" xfId="0" applyNumberFormat="1" applyFont="1"/>
    <xf numFmtId="0" fontId="3" fillId="0" borderId="4" xfId="0" applyFont="1" applyBorder="1" applyAlignment="1">
      <alignment horizontal="center"/>
    </xf>
    <xf numFmtId="164" fontId="3" fillId="0" borderId="4" xfId="0" applyNumberFormat="1" applyFont="1" applyBorder="1"/>
    <xf numFmtId="7" fontId="3" fillId="0" borderId="4" xfId="0" applyNumberFormat="1" applyFont="1" applyBorder="1" applyAlignment="1">
      <alignment horizontal="center"/>
    </xf>
    <xf numFmtId="0" fontId="1" fillId="5" borderId="0" xfId="0" applyFont="1" applyFill="1"/>
    <xf numFmtId="165" fontId="1" fillId="5" borderId="0" xfId="0" applyNumberFormat="1" applyFont="1" applyFill="1"/>
    <xf numFmtId="44" fontId="1" fillId="5" borderId="0" xfId="0" applyNumberFormat="1" applyFont="1" applyFill="1"/>
    <xf numFmtId="10" fontId="1" fillId="5" borderId="0" xfId="0" applyNumberFormat="1" applyFont="1" applyFill="1" applyAlignment="1">
      <alignment horizontal="center"/>
    </xf>
    <xf numFmtId="0" fontId="0" fillId="0" borderId="3" xfId="0" applyBorder="1"/>
    <xf numFmtId="164" fontId="0" fillId="0" borderId="3" xfId="0" applyNumberFormat="1" applyBorder="1"/>
    <xf numFmtId="0" fontId="3" fillId="0" borderId="3" xfId="0" applyFont="1" applyBorder="1"/>
    <xf numFmtId="7" fontId="3" fillId="0" borderId="3" xfId="0" applyNumberFormat="1" applyFont="1" applyBorder="1"/>
    <xf numFmtId="44" fontId="2" fillId="6" borderId="0" xfId="0" applyNumberFormat="1" applyFont="1" applyFill="1"/>
    <xf numFmtId="0" fontId="8" fillId="0" borderId="0" xfId="0" applyFont="1"/>
    <xf numFmtId="0" fontId="0" fillId="0" borderId="6" xfId="0" applyBorder="1"/>
    <xf numFmtId="164" fontId="0" fillId="0" borderId="6" xfId="0" applyNumberFormat="1" applyBorder="1"/>
    <xf numFmtId="0" fontId="4" fillId="0" borderId="6" xfId="0" applyFont="1" applyBorder="1" applyAlignment="1">
      <alignment horizontal="center"/>
    </xf>
    <xf numFmtId="7" fontId="0" fillId="0" borderId="6" xfId="0" applyNumberFormat="1" applyBorder="1"/>
    <xf numFmtId="0" fontId="2" fillId="0" borderId="6" xfId="0" applyFont="1" applyBorder="1"/>
    <xf numFmtId="0" fontId="0" fillId="0" borderId="0" xfId="0" applyAlignment="1">
      <alignment horizontal="right"/>
    </xf>
    <xf numFmtId="7" fontId="10" fillId="0" borderId="0" xfId="0" applyNumberFormat="1" applyFont="1"/>
    <xf numFmtId="44" fontId="9" fillId="0" borderId="0" xfId="0" applyNumberFormat="1" applyFont="1"/>
    <xf numFmtId="0" fontId="9" fillId="0" borderId="0" xfId="0" applyFont="1"/>
    <xf numFmtId="49" fontId="9" fillId="0" borderId="0" xfId="0" applyNumberFormat="1" applyFont="1" applyAlignment="1">
      <alignment horizontal="left"/>
    </xf>
    <xf numFmtId="44" fontId="2" fillId="0" borderId="4" xfId="0" applyNumberFormat="1" applyFont="1" applyBorder="1"/>
    <xf numFmtId="10" fontId="2" fillId="0" borderId="4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left"/>
    </xf>
    <xf numFmtId="0" fontId="2" fillId="0" borderId="3" xfId="0" applyFont="1" applyBorder="1"/>
    <xf numFmtId="44" fontId="2" fillId="0" borderId="3" xfId="0" applyNumberFormat="1" applyFont="1" applyBorder="1"/>
    <xf numFmtId="44" fontId="9" fillId="0" borderId="3" xfId="0" applyNumberFormat="1" applyFont="1" applyBorder="1"/>
    <xf numFmtId="0" fontId="9" fillId="0" borderId="6" xfId="0" applyFont="1" applyBorder="1" applyAlignment="1">
      <alignment horizontal="center"/>
    </xf>
    <xf numFmtId="0" fontId="1" fillId="0" borderId="6" xfId="0" applyFont="1" applyBorder="1"/>
    <xf numFmtId="0" fontId="10" fillId="0" borderId="0" xfId="0" applyFont="1"/>
    <xf numFmtId="0" fontId="7" fillId="0" borderId="0" xfId="0" applyFont="1" applyAlignment="1">
      <alignment horizontal="left"/>
    </xf>
    <xf numFmtId="7" fontId="3" fillId="0" borderId="6" xfId="0" applyNumberFormat="1" applyFont="1" applyBorder="1" applyAlignment="1">
      <alignment horizontal="center"/>
    </xf>
    <xf numFmtId="7" fontId="0" fillId="6" borderId="0" xfId="0" applyNumberFormat="1" applyFill="1"/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3" fillId="7" borderId="0" xfId="0" applyNumberFormat="1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3" fillId="7" borderId="0" xfId="0" applyFont="1" applyFill="1"/>
    <xf numFmtId="7" fontId="3" fillId="7" borderId="0" xfId="0" applyNumberFormat="1" applyFont="1" applyFill="1"/>
    <xf numFmtId="0" fontId="0" fillId="7" borderId="0" xfId="0" applyFill="1"/>
    <xf numFmtId="164" fontId="2" fillId="0" borderId="0" xfId="0" applyNumberFormat="1" applyFont="1" applyAlignment="1">
      <alignment horizontal="center"/>
    </xf>
    <xf numFmtId="0" fontId="1" fillId="0" borderId="4" xfId="0" applyFont="1" applyBorder="1"/>
    <xf numFmtId="164" fontId="0" fillId="7" borderId="0" xfId="0" applyNumberFormat="1" applyFill="1" applyAlignment="1">
      <alignment horizontal="center"/>
    </xf>
    <xf numFmtId="7" fontId="0" fillId="7" borderId="0" xfId="0" applyNumberFormat="1" applyFill="1"/>
    <xf numFmtId="164" fontId="0" fillId="0" borderId="4" xfId="0" applyNumberFormat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 vertical="center"/>
    </xf>
    <xf numFmtId="164" fontId="9" fillId="0" borderId="4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3" fillId="0" borderId="6" xfId="0" applyFont="1" applyBorder="1"/>
    <xf numFmtId="7" fontId="3" fillId="0" borderId="6" xfId="0" applyNumberFormat="1" applyFont="1" applyBorder="1"/>
    <xf numFmtId="164" fontId="3" fillId="0" borderId="6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44" fontId="2" fillId="0" borderId="0" xfId="0" applyNumberFormat="1" applyFont="1" applyAlignment="1">
      <alignment horizontal="center" vertical="center"/>
    </xf>
    <xf numFmtId="44" fontId="2" fillId="0" borderId="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4" fontId="11" fillId="0" borderId="0" xfId="0" applyNumberFormat="1" applyFont="1"/>
    <xf numFmtId="7" fontId="2" fillId="6" borderId="0" xfId="0" applyNumberFormat="1" applyFont="1" applyFill="1"/>
    <xf numFmtId="7" fontId="2" fillId="6" borderId="5" xfId="0" applyNumberFormat="1" applyFont="1" applyFill="1" applyBorder="1"/>
    <xf numFmtId="7" fontId="0" fillId="8" borderId="0" xfId="0" applyNumberFormat="1" applyFill="1"/>
    <xf numFmtId="0" fontId="0" fillId="0" borderId="0" xfId="0" applyBorder="1"/>
    <xf numFmtId="164" fontId="0" fillId="0" borderId="0" xfId="0" applyNumberFormat="1" applyBorder="1"/>
    <xf numFmtId="7" fontId="0" fillId="0" borderId="0" xfId="0" applyNumberFormat="1" applyFont="1" applyBorder="1" applyAlignment="1">
      <alignment horizontal="right"/>
    </xf>
    <xf numFmtId="10" fontId="2" fillId="0" borderId="7" xfId="0" applyNumberFormat="1" applyFont="1" applyBorder="1" applyAlignment="1">
      <alignment horizontal="center"/>
    </xf>
    <xf numFmtId="10" fontId="2" fillId="0" borderId="8" xfId="0" applyNumberFormat="1" applyFont="1" applyBorder="1" applyAlignment="1">
      <alignment horizontal="center"/>
    </xf>
    <xf numFmtId="10" fontId="2" fillId="0" borderId="9" xfId="0" applyNumberFormat="1" applyFont="1" applyBorder="1" applyAlignment="1">
      <alignment horizontal="center"/>
    </xf>
    <xf numFmtId="0" fontId="1" fillId="0" borderId="0" xfId="0" applyFont="1"/>
    <xf numFmtId="0" fontId="1" fillId="3" borderId="4" xfId="0" applyFont="1" applyFill="1" applyBorder="1"/>
    <xf numFmtId="0" fontId="2" fillId="3" borderId="4" xfId="0" applyFont="1" applyFill="1" applyBorder="1"/>
    <xf numFmtId="44" fontId="5" fillId="4" borderId="3" xfId="0" applyNumberFormat="1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</xdr:colOff>
      <xdr:row>0</xdr:row>
      <xdr:rowOff>55960</xdr:rowOff>
    </xdr:from>
    <xdr:to>
      <xdr:col>1</xdr:col>
      <xdr:colOff>276224</xdr:colOff>
      <xdr:row>0</xdr:row>
      <xdr:rowOff>579838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3CAB6A1C-20F5-4914-96C0-DC57D283E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" y="55960"/>
          <a:ext cx="1197769" cy="523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tabSelected="1" zoomScale="90" zoomScaleNormal="90" workbookViewId="0">
      <selection activeCell="K21" sqref="K21"/>
    </sheetView>
  </sheetViews>
  <sheetFormatPr defaultColWidth="8.88671875" defaultRowHeight="12"/>
  <cols>
    <col min="1" max="1" width="13.77734375" style="4" customWidth="1"/>
    <col min="2" max="2" width="26.5546875" style="4" customWidth="1"/>
    <col min="3" max="3" width="15.44140625" style="5" customWidth="1"/>
    <col min="4" max="4" width="11.77734375" style="5" customWidth="1"/>
    <col min="5" max="5" width="15.88671875" style="5" customWidth="1"/>
    <col min="6" max="6" width="11.88671875" style="5" customWidth="1"/>
    <col min="7" max="7" width="13.33203125" style="5" customWidth="1"/>
    <col min="8" max="8" width="11.88671875" style="5" customWidth="1"/>
    <col min="9" max="9" width="14.109375" style="5" customWidth="1"/>
    <col min="10" max="10" width="10.21875" style="12" customWidth="1"/>
    <col min="11" max="16384" width="8.88671875" style="4"/>
  </cols>
  <sheetData>
    <row r="1" spans="1:10" ht="46.5" customHeight="1" thickBot="1">
      <c r="A1" s="22"/>
      <c r="B1" s="22"/>
      <c r="C1" s="112" t="s">
        <v>72</v>
      </c>
      <c r="D1" s="113"/>
      <c r="E1" s="113"/>
      <c r="F1" s="113"/>
      <c r="G1" s="113"/>
      <c r="H1" s="25" t="s">
        <v>190</v>
      </c>
      <c r="I1" s="23"/>
      <c r="J1" s="24"/>
    </row>
    <row r="2" spans="1:10" s="2" customFormat="1" ht="43.2" customHeight="1" thickBot="1">
      <c r="A2" s="1" t="s">
        <v>6</v>
      </c>
      <c r="B2" s="2" t="s">
        <v>0</v>
      </c>
      <c r="C2" s="3" t="s">
        <v>7</v>
      </c>
      <c r="D2" s="3" t="s">
        <v>8</v>
      </c>
      <c r="E2" s="3" t="s">
        <v>89</v>
      </c>
      <c r="F2" s="3" t="s">
        <v>142</v>
      </c>
      <c r="G2" s="3" t="s">
        <v>9</v>
      </c>
      <c r="H2" s="3" t="s">
        <v>10</v>
      </c>
      <c r="I2" s="3" t="s">
        <v>11</v>
      </c>
      <c r="J2" s="7" t="s">
        <v>12</v>
      </c>
    </row>
    <row r="3" spans="1:10" s="9" customFormat="1" ht="12.6" customHeight="1" thickBot="1">
      <c r="A3" s="8"/>
      <c r="C3" s="10" t="s">
        <v>13</v>
      </c>
      <c r="D3" s="10" t="s">
        <v>14</v>
      </c>
      <c r="E3" s="10" t="s">
        <v>15</v>
      </c>
      <c r="F3" s="10" t="s">
        <v>17</v>
      </c>
      <c r="G3" s="10" t="s">
        <v>18</v>
      </c>
      <c r="H3" s="10" t="s">
        <v>19</v>
      </c>
      <c r="I3" s="10" t="s">
        <v>21</v>
      </c>
      <c r="J3" s="11" t="s">
        <v>22</v>
      </c>
    </row>
    <row r="4" spans="1:10" s="9" customFormat="1" ht="12" customHeight="1" thickBot="1">
      <c r="A4" s="8"/>
      <c r="C4" s="10"/>
      <c r="D4" s="10"/>
      <c r="E4" s="10" t="s">
        <v>16</v>
      </c>
      <c r="F4" s="10"/>
      <c r="G4" s="10"/>
      <c r="H4" s="10" t="s">
        <v>20</v>
      </c>
      <c r="I4" s="10" t="s">
        <v>90</v>
      </c>
      <c r="J4" s="11" t="s">
        <v>38</v>
      </c>
    </row>
    <row r="5" spans="1:10">
      <c r="F5" s="32"/>
    </row>
    <row r="6" spans="1:10">
      <c r="B6" s="6" t="s">
        <v>23</v>
      </c>
      <c r="F6" s="32"/>
    </row>
    <row r="7" spans="1:10">
      <c r="A7" s="4" t="s">
        <v>39</v>
      </c>
      <c r="B7" s="4" t="s">
        <v>24</v>
      </c>
      <c r="C7" s="5">
        <v>450000</v>
      </c>
      <c r="D7" s="100">
        <f>'Tranfers-Adj'!E66</f>
        <v>-35000</v>
      </c>
      <c r="E7" s="5">
        <f>C7+D7</f>
        <v>415000</v>
      </c>
      <c r="F7" s="32">
        <v>336091.49</v>
      </c>
      <c r="G7" s="29">
        <f>'Payments- Inv'!$F$73+G47+G48+G49+G51+G50+G52+G53</f>
        <v>411621.49</v>
      </c>
      <c r="H7" s="99">
        <f>E7-G7</f>
        <v>3378.5100000000093</v>
      </c>
      <c r="I7" s="5">
        <f>G7+H7</f>
        <v>415000</v>
      </c>
      <c r="J7" s="12">
        <f>F7/E7</f>
        <v>0.80985901204819277</v>
      </c>
    </row>
    <row r="8" spans="1:10">
      <c r="D8" s="49"/>
      <c r="F8" s="32"/>
    </row>
    <row r="9" spans="1:10">
      <c r="B9" s="6" t="s">
        <v>25</v>
      </c>
      <c r="D9" s="49"/>
      <c r="F9" s="32"/>
    </row>
    <row r="10" spans="1:10">
      <c r="A10" s="4" t="s">
        <v>40</v>
      </c>
      <c r="B10" s="4" t="s">
        <v>26</v>
      </c>
      <c r="C10" s="5">
        <v>297000</v>
      </c>
      <c r="D10" s="100">
        <f>'Tranfers-Adj'!E11</f>
        <v>18000</v>
      </c>
      <c r="E10" s="5">
        <f t="shared" ref="E10:E32" si="0">C10+D10</f>
        <v>315000</v>
      </c>
      <c r="F10" s="32">
        <v>141468.85999999999</v>
      </c>
      <c r="G10" s="29">
        <f>'Payments- Inv'!$F$8+G59+G60</f>
        <v>314175.14</v>
      </c>
      <c r="H10" s="5">
        <f t="shared" ref="H10:H35" si="1">E10-G10</f>
        <v>824.85999999998603</v>
      </c>
      <c r="I10" s="5">
        <f t="shared" ref="I10:I32" si="2">G10+H10</f>
        <v>315000</v>
      </c>
      <c r="J10" s="12">
        <f t="shared" ref="J10:J35" si="3">F10/E10</f>
        <v>0.44910749206349204</v>
      </c>
    </row>
    <row r="11" spans="1:10">
      <c r="A11" s="4" t="s">
        <v>49</v>
      </c>
      <c r="B11" s="4" t="s">
        <v>1</v>
      </c>
      <c r="C11" s="5">
        <v>12500</v>
      </c>
      <c r="D11" s="49">
        <v>0</v>
      </c>
      <c r="E11" s="5">
        <f t="shared" si="0"/>
        <v>12500</v>
      </c>
      <c r="F11" s="32">
        <v>0</v>
      </c>
      <c r="G11" s="5">
        <v>0</v>
      </c>
      <c r="H11" s="5">
        <f t="shared" si="1"/>
        <v>12500</v>
      </c>
      <c r="I11" s="5">
        <f t="shared" si="2"/>
        <v>12500</v>
      </c>
      <c r="J11" s="12">
        <f t="shared" si="3"/>
        <v>0</v>
      </c>
    </row>
    <row r="12" spans="1:10">
      <c r="A12" s="4" t="s">
        <v>49</v>
      </c>
      <c r="B12" s="4" t="s">
        <v>2</v>
      </c>
      <c r="C12" s="5">
        <v>10000</v>
      </c>
      <c r="D12" s="100">
        <f>'Tranfers-Adj'!E61</f>
        <v>10000</v>
      </c>
      <c r="E12" s="5">
        <f t="shared" si="0"/>
        <v>20000</v>
      </c>
      <c r="F12" s="32">
        <v>16333.44</v>
      </c>
      <c r="G12" s="29">
        <v>20000</v>
      </c>
      <c r="H12" s="5">
        <f t="shared" si="1"/>
        <v>0</v>
      </c>
      <c r="I12" s="5">
        <f t="shared" si="2"/>
        <v>20000</v>
      </c>
      <c r="J12" s="12">
        <f t="shared" si="3"/>
        <v>0.81667200000000006</v>
      </c>
    </row>
    <row r="13" spans="1:10">
      <c r="D13" s="49"/>
      <c r="F13" s="32"/>
    </row>
    <row r="14" spans="1:10">
      <c r="B14" s="6" t="s">
        <v>27</v>
      </c>
      <c r="D14" s="49"/>
      <c r="F14" s="32"/>
    </row>
    <row r="15" spans="1:10">
      <c r="A15" s="4" t="s">
        <v>42</v>
      </c>
      <c r="B15" s="4" t="s">
        <v>28</v>
      </c>
      <c r="C15" s="5">
        <v>5000</v>
      </c>
      <c r="D15" s="49">
        <v>0</v>
      </c>
      <c r="E15" s="5">
        <f t="shared" si="0"/>
        <v>5000</v>
      </c>
      <c r="F15" s="32">
        <f>'Payments- Inv'!F104</f>
        <v>940.5</v>
      </c>
      <c r="G15" s="29">
        <f>'Payments- Inv'!$F$104</f>
        <v>940.5</v>
      </c>
      <c r="H15" s="5">
        <f t="shared" si="1"/>
        <v>4059.5</v>
      </c>
      <c r="I15" s="5">
        <f t="shared" si="2"/>
        <v>5000</v>
      </c>
      <c r="J15" s="12">
        <f t="shared" si="3"/>
        <v>0.18809999999999999</v>
      </c>
    </row>
    <row r="16" spans="1:10">
      <c r="A16" s="4" t="s">
        <v>43</v>
      </c>
      <c r="B16" s="4" t="s">
        <v>41</v>
      </c>
      <c r="C16" s="5">
        <v>178107</v>
      </c>
      <c r="D16" s="100">
        <f>'Tranfers-Adj'!E70</f>
        <v>-175000</v>
      </c>
      <c r="E16" s="5">
        <f t="shared" si="0"/>
        <v>3107</v>
      </c>
      <c r="F16" s="32">
        <v>0</v>
      </c>
      <c r="G16" s="5">
        <v>0</v>
      </c>
      <c r="H16" s="5">
        <f t="shared" si="1"/>
        <v>3107</v>
      </c>
      <c r="I16" s="5">
        <f t="shared" si="2"/>
        <v>3107</v>
      </c>
      <c r="J16" s="12">
        <f t="shared" si="3"/>
        <v>0</v>
      </c>
    </row>
    <row r="17" spans="1:10">
      <c r="A17" s="4" t="s">
        <v>44</v>
      </c>
      <c r="B17" s="4" t="s">
        <v>29</v>
      </c>
      <c r="C17" s="5">
        <v>12500</v>
      </c>
      <c r="D17" s="100">
        <f>'Tranfers-Adj'!E50</f>
        <v>-12500</v>
      </c>
      <c r="E17" s="5">
        <f t="shared" si="0"/>
        <v>0</v>
      </c>
      <c r="F17" s="32">
        <v>0</v>
      </c>
      <c r="G17" s="5">
        <v>0</v>
      </c>
      <c r="H17" s="5">
        <f t="shared" si="1"/>
        <v>0</v>
      </c>
      <c r="I17" s="5">
        <f t="shared" si="2"/>
        <v>0</v>
      </c>
      <c r="J17" s="12" t="e">
        <f t="shared" si="3"/>
        <v>#DIV/0!</v>
      </c>
    </row>
    <row r="18" spans="1:10">
      <c r="A18" s="4" t="s">
        <v>50</v>
      </c>
      <c r="B18" s="4" t="s">
        <v>51</v>
      </c>
      <c r="C18" s="5">
        <v>12000</v>
      </c>
      <c r="D18" s="100">
        <f>'Tranfers-Adj'!E74</f>
        <v>-5000</v>
      </c>
      <c r="E18" s="5">
        <f t="shared" ref="E18:E19" si="4">C18+D18</f>
        <v>7000</v>
      </c>
      <c r="F18" s="32">
        <f>'Payments- Inv'!$F$61</f>
        <v>2520</v>
      </c>
      <c r="G18" s="29">
        <f>'Payments- Inv'!$F$61</f>
        <v>2520</v>
      </c>
      <c r="H18" s="5">
        <f t="shared" ref="H18:H19" si="5">E18-G18</f>
        <v>4480</v>
      </c>
      <c r="I18" s="5">
        <f t="shared" ref="I18:I19" si="6">G18+H18</f>
        <v>7000</v>
      </c>
      <c r="J18" s="12">
        <f t="shared" ref="J18" si="7">F18/E18</f>
        <v>0.36</v>
      </c>
    </row>
    <row r="19" spans="1:10">
      <c r="A19" s="4" t="s">
        <v>52</v>
      </c>
      <c r="B19" s="4" t="s">
        <v>53</v>
      </c>
      <c r="C19" s="5">
        <v>8000</v>
      </c>
      <c r="D19" s="100">
        <f>'Tranfers-Adj'!E78</f>
        <v>-5000</v>
      </c>
      <c r="E19" s="5">
        <f t="shared" si="4"/>
        <v>3000</v>
      </c>
      <c r="F19" s="32">
        <f>'Payments- Inv'!$F$99</f>
        <v>725.62</v>
      </c>
      <c r="G19" s="29">
        <f>'Payments- Inv'!$F$99</f>
        <v>725.62</v>
      </c>
      <c r="H19" s="5">
        <f t="shared" si="5"/>
        <v>2274.38</v>
      </c>
      <c r="I19" s="5">
        <f t="shared" si="6"/>
        <v>3000</v>
      </c>
      <c r="J19" s="12">
        <f>F19/E19</f>
        <v>0.24187333333333333</v>
      </c>
    </row>
    <row r="20" spans="1:10">
      <c r="D20" s="49"/>
      <c r="F20" s="32"/>
    </row>
    <row r="21" spans="1:10">
      <c r="B21" s="6" t="s">
        <v>30</v>
      </c>
      <c r="D21" s="49"/>
      <c r="F21" s="32"/>
    </row>
    <row r="22" spans="1:10">
      <c r="A22" s="4" t="s">
        <v>47</v>
      </c>
      <c r="B22" s="4" t="s">
        <v>31</v>
      </c>
      <c r="C22" s="5">
        <v>7429465</v>
      </c>
      <c r="D22" s="100">
        <v>1247005</v>
      </c>
      <c r="E22" s="5">
        <v>8681470</v>
      </c>
      <c r="F22" s="29">
        <v>631677.43999999994</v>
      </c>
      <c r="G22" s="5">
        <v>8672115.1199999992</v>
      </c>
      <c r="H22" s="5">
        <f t="shared" si="1"/>
        <v>9354.8800000008196</v>
      </c>
      <c r="I22" s="5">
        <f t="shared" si="2"/>
        <v>8681470</v>
      </c>
      <c r="J22" s="12">
        <f t="shared" si="3"/>
        <v>7.2761576092528105E-2</v>
      </c>
    </row>
    <row r="23" spans="1:10">
      <c r="A23" s="4" t="s">
        <v>47</v>
      </c>
      <c r="B23" s="4" t="s">
        <v>3</v>
      </c>
      <c r="C23" s="5">
        <v>2017</v>
      </c>
      <c r="D23" s="100">
        <f>'Tranfers-Adj'!E46</f>
        <v>-2017</v>
      </c>
      <c r="E23" s="5">
        <f t="shared" si="0"/>
        <v>0</v>
      </c>
      <c r="F23" s="32">
        <v>0</v>
      </c>
      <c r="G23" s="5">
        <v>0</v>
      </c>
      <c r="H23" s="5">
        <f t="shared" si="1"/>
        <v>0</v>
      </c>
      <c r="I23" s="5">
        <f t="shared" si="2"/>
        <v>0</v>
      </c>
      <c r="J23" s="12" t="e">
        <f t="shared" si="3"/>
        <v>#DIV/0!</v>
      </c>
    </row>
    <row r="24" spans="1:10">
      <c r="A24" s="4" t="s">
        <v>47</v>
      </c>
      <c r="B24" s="4" t="s">
        <v>4</v>
      </c>
      <c r="C24" s="5">
        <v>15000</v>
      </c>
      <c r="D24" s="100">
        <f>'Tranfers-Adj'!E24</f>
        <v>5500</v>
      </c>
      <c r="E24" s="5">
        <f t="shared" si="0"/>
        <v>20500</v>
      </c>
      <c r="F24" s="32">
        <v>0</v>
      </c>
      <c r="G24" s="5">
        <v>0</v>
      </c>
      <c r="H24" s="5">
        <f t="shared" si="1"/>
        <v>20500</v>
      </c>
      <c r="I24" s="5">
        <f t="shared" si="2"/>
        <v>20500</v>
      </c>
      <c r="J24" s="12">
        <f t="shared" si="3"/>
        <v>0</v>
      </c>
    </row>
    <row r="25" spans="1:10">
      <c r="D25" s="49"/>
      <c r="F25" s="32"/>
    </row>
    <row r="26" spans="1:10">
      <c r="B26" s="6" t="s">
        <v>32</v>
      </c>
      <c r="D26" s="49"/>
      <c r="F26" s="32"/>
    </row>
    <row r="27" spans="1:10">
      <c r="A27" s="4" t="s">
        <v>48</v>
      </c>
      <c r="B27" s="4" t="s">
        <v>33</v>
      </c>
      <c r="C27" s="5">
        <v>300000</v>
      </c>
      <c r="D27" s="100">
        <f>'Tranfers-Adj'!E57</f>
        <v>-300000</v>
      </c>
      <c r="E27" s="5">
        <f t="shared" si="0"/>
        <v>0</v>
      </c>
      <c r="F27" s="32">
        <v>0</v>
      </c>
      <c r="G27" s="5">
        <v>0</v>
      </c>
      <c r="H27" s="5">
        <f t="shared" si="1"/>
        <v>0</v>
      </c>
      <c r="I27" s="5">
        <f t="shared" si="2"/>
        <v>0</v>
      </c>
      <c r="J27" s="12" t="e">
        <f t="shared" si="3"/>
        <v>#DIV/0!</v>
      </c>
    </row>
    <row r="28" spans="1:10">
      <c r="A28" s="4" t="s">
        <v>45</v>
      </c>
      <c r="B28" s="4" t="s">
        <v>34</v>
      </c>
      <c r="C28" s="5">
        <v>20000</v>
      </c>
      <c r="D28" s="100">
        <f>'Tranfers-Adj'!E82</f>
        <v>-20000</v>
      </c>
      <c r="E28" s="5">
        <v>0</v>
      </c>
      <c r="F28" s="32">
        <v>0</v>
      </c>
      <c r="G28" s="5">
        <v>0</v>
      </c>
      <c r="H28" s="5">
        <f t="shared" si="1"/>
        <v>0</v>
      </c>
      <c r="I28" s="5">
        <f t="shared" si="2"/>
        <v>0</v>
      </c>
      <c r="J28" s="12" t="e">
        <f t="shared" si="3"/>
        <v>#DIV/0!</v>
      </c>
    </row>
    <row r="29" spans="1:10">
      <c r="D29" s="49"/>
      <c r="F29" s="32"/>
    </row>
    <row r="30" spans="1:10">
      <c r="B30" s="6" t="s">
        <v>35</v>
      </c>
      <c r="D30" s="49"/>
      <c r="F30" s="32"/>
    </row>
    <row r="31" spans="1:10">
      <c r="A31" s="4" t="s">
        <v>46</v>
      </c>
      <c r="B31" s="4" t="s">
        <v>36</v>
      </c>
      <c r="C31" s="5">
        <v>324988</v>
      </c>
      <c r="D31" s="100">
        <f>'Tranfers-Adj'!E16</f>
        <v>-324988</v>
      </c>
      <c r="E31" s="5">
        <f t="shared" si="0"/>
        <v>0</v>
      </c>
      <c r="F31" s="32">
        <v>0</v>
      </c>
      <c r="G31" s="5">
        <v>0</v>
      </c>
      <c r="H31" s="5">
        <f t="shared" si="1"/>
        <v>0</v>
      </c>
      <c r="I31" s="5">
        <f t="shared" si="2"/>
        <v>0</v>
      </c>
      <c r="J31" s="12" t="e">
        <f t="shared" si="3"/>
        <v>#DIV/0!</v>
      </c>
    </row>
    <row r="32" spans="1:10">
      <c r="A32" s="4" t="s">
        <v>46</v>
      </c>
      <c r="B32" s="4" t="s">
        <v>5</v>
      </c>
      <c r="C32" s="5">
        <v>423423</v>
      </c>
      <c r="D32" s="101">
        <f>'Tranfers-Adj'!E6</f>
        <v>-401000</v>
      </c>
      <c r="E32" s="5">
        <f t="shared" si="0"/>
        <v>22423</v>
      </c>
      <c r="F32" s="32">
        <v>0</v>
      </c>
      <c r="G32" s="5">
        <v>0</v>
      </c>
      <c r="H32" s="5">
        <f t="shared" si="1"/>
        <v>22423</v>
      </c>
      <c r="I32" s="5">
        <f t="shared" si="2"/>
        <v>22423</v>
      </c>
      <c r="J32" s="12">
        <f t="shared" si="3"/>
        <v>0</v>
      </c>
    </row>
    <row r="33" spans="1:10">
      <c r="F33" s="32"/>
    </row>
    <row r="34" spans="1:10">
      <c r="F34" s="32"/>
    </row>
    <row r="35" spans="1:10" s="13" customFormat="1">
      <c r="B35" s="13" t="s">
        <v>37</v>
      </c>
      <c r="C35" s="14">
        <f>SUM(C5:C34)</f>
        <v>9500000</v>
      </c>
      <c r="D35" s="14">
        <f>SUM(D5:D34)</f>
        <v>0</v>
      </c>
      <c r="E35" s="14">
        <f>C35+D35</f>
        <v>9500000</v>
      </c>
      <c r="F35" s="33">
        <f>SUM(F5:F34)</f>
        <v>1129757.3499999999</v>
      </c>
      <c r="G35" s="14">
        <f>SUM(G5:G34)</f>
        <v>9422097.8699999992</v>
      </c>
      <c r="H35" s="14">
        <f t="shared" si="1"/>
        <v>77902.13000000082</v>
      </c>
      <c r="I35" s="14">
        <f>G35+H35</f>
        <v>9500000</v>
      </c>
      <c r="J35" s="15">
        <f t="shared" si="3"/>
        <v>0.11892182631578946</v>
      </c>
    </row>
    <row r="36" spans="1:10">
      <c r="F36" s="32"/>
    </row>
    <row r="37" spans="1:10">
      <c r="A37" s="109" t="s">
        <v>54</v>
      </c>
      <c r="B37" s="109"/>
      <c r="C37" s="109"/>
      <c r="F37" s="32"/>
    </row>
    <row r="38" spans="1:10">
      <c r="F38" s="32"/>
    </row>
    <row r="39" spans="1:10">
      <c r="B39" s="4" t="s">
        <v>55</v>
      </c>
      <c r="C39" s="5">
        <v>47000</v>
      </c>
      <c r="D39" s="5">
        <v>0</v>
      </c>
      <c r="E39" s="5">
        <f t="shared" ref="E39:E40" si="8">C39+D39</f>
        <v>47000</v>
      </c>
      <c r="F39" s="32">
        <f>'Payments- Inv'!$F$72</f>
        <v>41352.080000000002</v>
      </c>
      <c r="G39" s="29">
        <f>'Payments- Inv'!$F$62</f>
        <v>46991</v>
      </c>
      <c r="H39" s="5">
        <f t="shared" ref="H39:H40" si="9">E39-G39</f>
        <v>9</v>
      </c>
      <c r="I39" s="5">
        <f t="shared" ref="I39:I40" si="10">G39+H39</f>
        <v>47000</v>
      </c>
      <c r="J39" s="12">
        <f t="shared" ref="J39:J40" si="11">F39/E39</f>
        <v>0.87983148936170219</v>
      </c>
    </row>
    <row r="40" spans="1:10">
      <c r="B40" s="4" t="s">
        <v>56</v>
      </c>
      <c r="C40" s="5">
        <v>15000</v>
      </c>
      <c r="D40" s="5">
        <v>0</v>
      </c>
      <c r="E40" s="5">
        <f t="shared" si="8"/>
        <v>15000</v>
      </c>
      <c r="F40" s="32">
        <f>'Payments- Inv'!$F$7</f>
        <v>14798.65</v>
      </c>
      <c r="G40" s="29">
        <f>'Payments- Inv'!$F$2</f>
        <v>14798.65</v>
      </c>
      <c r="H40" s="5">
        <f t="shared" si="9"/>
        <v>201.35000000000036</v>
      </c>
      <c r="I40" s="5">
        <f t="shared" si="10"/>
        <v>15000</v>
      </c>
      <c r="J40" s="12">
        <f t="shared" si="11"/>
        <v>0.98657666666666666</v>
      </c>
    </row>
    <row r="43" spans="1:10" s="41" customFormat="1">
      <c r="B43" s="41" t="s">
        <v>86</v>
      </c>
      <c r="C43" s="43">
        <f t="shared" ref="C43:I43" si="12">SUM(C39:C40)</f>
        <v>62000</v>
      </c>
      <c r="D43" s="43">
        <f t="shared" si="12"/>
        <v>0</v>
      </c>
      <c r="E43" s="43">
        <f t="shared" si="12"/>
        <v>62000</v>
      </c>
      <c r="F43" s="42">
        <f t="shared" si="12"/>
        <v>56150.73</v>
      </c>
      <c r="G43" s="43">
        <f t="shared" si="12"/>
        <v>61789.65</v>
      </c>
      <c r="H43" s="43">
        <f t="shared" si="12"/>
        <v>210.35000000000036</v>
      </c>
      <c r="I43" s="43">
        <f t="shared" si="12"/>
        <v>62000</v>
      </c>
      <c r="J43" s="44">
        <f t="shared" ref="J43" si="13">F43/E43</f>
        <v>0.90565693548387105</v>
      </c>
    </row>
    <row r="44" spans="1:10">
      <c r="A44" s="6" t="s">
        <v>57</v>
      </c>
    </row>
    <row r="45" spans="1:10" ht="12.6" thickBot="1"/>
    <row r="46" spans="1:10">
      <c r="A46" s="110" t="s">
        <v>58</v>
      </c>
      <c r="B46" s="110"/>
      <c r="C46" s="61"/>
      <c r="D46" s="61"/>
      <c r="E46" s="61"/>
      <c r="F46" s="61"/>
      <c r="G46" s="61"/>
      <c r="H46" s="61"/>
      <c r="I46" s="61"/>
      <c r="J46" s="62"/>
    </row>
    <row r="47" spans="1:10">
      <c r="A47" s="16" t="s">
        <v>59</v>
      </c>
      <c r="B47" s="4" t="s">
        <v>88</v>
      </c>
      <c r="C47" s="37">
        <v>44628</v>
      </c>
      <c r="G47" s="49">
        <v>5472</v>
      </c>
    </row>
    <row r="48" spans="1:10">
      <c r="A48" s="16" t="s">
        <v>61</v>
      </c>
      <c r="B48" s="4" t="s">
        <v>113</v>
      </c>
      <c r="C48" s="37">
        <v>44729</v>
      </c>
      <c r="G48" s="5">
        <v>3300</v>
      </c>
    </row>
    <row r="49" spans="1:10">
      <c r="A49" s="16" t="s">
        <v>62</v>
      </c>
      <c r="B49" s="4" t="s">
        <v>92</v>
      </c>
      <c r="C49" s="37">
        <v>44729</v>
      </c>
      <c r="G49" s="5">
        <v>8030</v>
      </c>
    </row>
    <row r="50" spans="1:10">
      <c r="A50" s="16" t="s">
        <v>63</v>
      </c>
      <c r="B50" s="4" t="s">
        <v>109</v>
      </c>
      <c r="C50" s="37">
        <v>44729</v>
      </c>
      <c r="G50" s="5">
        <v>655.12</v>
      </c>
    </row>
    <row r="51" spans="1:10">
      <c r="A51" s="16" t="s">
        <v>64</v>
      </c>
      <c r="B51" s="4" t="s">
        <v>97</v>
      </c>
      <c r="C51" s="37">
        <v>44739</v>
      </c>
      <c r="G51" s="5">
        <v>485</v>
      </c>
    </row>
    <row r="52" spans="1:10">
      <c r="A52" s="16" t="s">
        <v>65</v>
      </c>
      <c r="B52" s="4" t="s">
        <v>110</v>
      </c>
      <c r="C52" s="37">
        <v>44993</v>
      </c>
      <c r="G52" s="5">
        <v>2955.37</v>
      </c>
    </row>
    <row r="53" spans="1:10">
      <c r="A53" s="16" t="s">
        <v>111</v>
      </c>
      <c r="B53" s="4" t="s">
        <v>112</v>
      </c>
      <c r="C53" s="37">
        <v>45013</v>
      </c>
      <c r="G53" s="5">
        <v>6600</v>
      </c>
    </row>
    <row r="54" spans="1:10">
      <c r="A54" s="16"/>
    </row>
    <row r="55" spans="1:10">
      <c r="A55" s="16"/>
    </row>
    <row r="56" spans="1:10">
      <c r="A56" s="16"/>
    </row>
    <row r="57" spans="1:10" ht="14.4" thickBot="1">
      <c r="A57" s="59" t="s">
        <v>75</v>
      </c>
      <c r="G57" s="58">
        <f>SUM(G47:G53)</f>
        <v>27497.489999999998</v>
      </c>
    </row>
    <row r="58" spans="1:10">
      <c r="A58" s="111" t="s">
        <v>60</v>
      </c>
      <c r="B58" s="111"/>
      <c r="C58" s="61"/>
      <c r="D58" s="61"/>
      <c r="E58" s="61"/>
      <c r="F58" s="61"/>
      <c r="G58" s="61"/>
      <c r="H58" s="61"/>
      <c r="I58" s="61"/>
      <c r="J58" s="62"/>
    </row>
    <row r="59" spans="1:10">
      <c r="A59" s="16" t="s">
        <v>59</v>
      </c>
      <c r="B59" s="4" t="s">
        <v>66</v>
      </c>
      <c r="C59" s="37">
        <v>44572</v>
      </c>
      <c r="G59" s="5">
        <v>15455</v>
      </c>
    </row>
    <row r="60" spans="1:10">
      <c r="A60" s="16" t="s">
        <v>61</v>
      </c>
      <c r="B60" s="4" t="s">
        <v>112</v>
      </c>
      <c r="C60" s="37">
        <v>45055</v>
      </c>
      <c r="G60" s="5">
        <v>16770</v>
      </c>
    </row>
    <row r="61" spans="1:10">
      <c r="A61" s="16" t="s">
        <v>62</v>
      </c>
    </row>
    <row r="62" spans="1:10">
      <c r="A62" s="16" t="s">
        <v>63</v>
      </c>
    </row>
    <row r="63" spans="1:10">
      <c r="A63" s="16" t="s">
        <v>64</v>
      </c>
    </row>
    <row r="64" spans="1:10">
      <c r="A64" s="16" t="s">
        <v>65</v>
      </c>
    </row>
    <row r="65" spans="1:10">
      <c r="A65" s="16"/>
    </row>
    <row r="66" spans="1:10">
      <c r="A66" s="16"/>
    </row>
    <row r="67" spans="1:10">
      <c r="A67" s="16"/>
    </row>
    <row r="68" spans="1:10" ht="14.4" thickBot="1">
      <c r="A68" s="60" t="s">
        <v>75</v>
      </c>
      <c r="G68" s="58">
        <f>SUM(G59:G61)</f>
        <v>32225</v>
      </c>
    </row>
    <row r="69" spans="1:10">
      <c r="A69" s="111" t="s">
        <v>114</v>
      </c>
      <c r="B69" s="111"/>
      <c r="C69" s="61"/>
      <c r="D69" s="61"/>
      <c r="E69" s="61"/>
      <c r="F69" s="61"/>
      <c r="G69" s="61"/>
      <c r="H69" s="97" t="s">
        <v>166</v>
      </c>
      <c r="I69" s="61"/>
      <c r="J69" s="106"/>
    </row>
    <row r="70" spans="1:10">
      <c r="A70" s="16" t="s">
        <v>59</v>
      </c>
      <c r="B70" s="4" t="s">
        <v>115</v>
      </c>
      <c r="C70" s="95">
        <v>45035</v>
      </c>
      <c r="G70" s="5">
        <v>-3403.07</v>
      </c>
      <c r="J70" s="107"/>
    </row>
    <row r="71" spans="1:10">
      <c r="A71" s="16" t="s">
        <v>61</v>
      </c>
      <c r="B71" s="4" t="s">
        <v>116</v>
      </c>
      <c r="C71" s="95">
        <v>45055</v>
      </c>
      <c r="G71" s="5">
        <v>45270.52</v>
      </c>
      <c r="J71" s="107"/>
    </row>
    <row r="72" spans="1:10">
      <c r="A72" s="16" t="s">
        <v>62</v>
      </c>
      <c r="B72" s="4" t="s">
        <v>165</v>
      </c>
      <c r="C72" s="95">
        <v>45092</v>
      </c>
      <c r="H72" s="5">
        <v>14346.35</v>
      </c>
      <c r="J72" s="107"/>
    </row>
    <row r="73" spans="1:10">
      <c r="A73" s="16" t="s">
        <v>63</v>
      </c>
      <c r="B73" s="4" t="s">
        <v>167</v>
      </c>
      <c r="C73" s="96"/>
      <c r="G73" s="5">
        <v>18384.740000000002</v>
      </c>
      <c r="J73" s="107"/>
    </row>
    <row r="74" spans="1:10">
      <c r="A74" s="16" t="s">
        <v>64</v>
      </c>
      <c r="B74" s="4" t="s">
        <v>168</v>
      </c>
      <c r="C74" s="96"/>
      <c r="G74" s="5">
        <v>-13136.46</v>
      </c>
      <c r="J74" s="107"/>
    </row>
    <row r="75" spans="1:10">
      <c r="A75" s="16" t="s">
        <v>65</v>
      </c>
      <c r="C75" s="96"/>
      <c r="J75" s="107"/>
    </row>
    <row r="76" spans="1:10">
      <c r="C76" s="96"/>
      <c r="J76" s="107"/>
    </row>
    <row r="77" spans="1:10">
      <c r="C77" s="96"/>
      <c r="J77" s="107"/>
    </row>
    <row r="78" spans="1:10">
      <c r="C78" s="96"/>
      <c r="J78" s="107"/>
    </row>
    <row r="79" spans="1:10" ht="14.4" thickBot="1">
      <c r="A79" s="63" t="s">
        <v>75</v>
      </c>
      <c r="B79" s="64"/>
      <c r="C79" s="65"/>
      <c r="D79" s="65"/>
      <c r="E79" s="65"/>
      <c r="F79" s="65"/>
      <c r="G79" s="66">
        <f>SUM(G70:G78)</f>
        <v>47115.73</v>
      </c>
      <c r="H79" s="65"/>
      <c r="I79" s="65"/>
      <c r="J79" s="108"/>
    </row>
  </sheetData>
  <mergeCells count="5">
    <mergeCell ref="A37:C37"/>
    <mergeCell ref="A46:B46"/>
    <mergeCell ref="A58:B58"/>
    <mergeCell ref="C1:G1"/>
    <mergeCell ref="A69:B69"/>
  </mergeCells>
  <printOptions headings="1" gridLines="1"/>
  <pageMargins left="0.25" right="0.25" top="0.75" bottom="0.75" header="0.3" footer="0.3"/>
  <pageSetup scale="90" fitToHeight="0" orientation="landscape" r:id="rId1"/>
  <headerFooter>
    <oddHeader>&amp;L&amp;"-,Bold"Senior Center Building Committee&amp;C&amp;"-,Bold"PROJECT BUDGET&amp;R&amp;"-,Bold"&amp;D</oddHeader>
  </headerFooter>
  <rowBreaks count="1" manualBreakCount="1">
    <brk id="36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0"/>
  <sheetViews>
    <sheetView zoomScaleNormal="100" workbookViewId="0">
      <selection activeCell="D5" sqref="D5"/>
    </sheetView>
  </sheetViews>
  <sheetFormatPr defaultRowHeight="14.4"/>
  <cols>
    <col min="1" max="1" width="20.77734375" customWidth="1"/>
    <col min="2" max="2" width="18.88671875" style="19" customWidth="1"/>
    <col min="3" max="3" width="17.21875" customWidth="1"/>
    <col min="4" max="4" width="45.77734375" customWidth="1"/>
    <col min="5" max="5" width="30" customWidth="1"/>
    <col min="6" max="6" width="24.44140625" style="21" customWidth="1"/>
  </cols>
  <sheetData>
    <row r="1" spans="1:6" s="17" customFormat="1" ht="15.6">
      <c r="A1" s="18" t="s">
        <v>71</v>
      </c>
      <c r="B1" s="18" t="s">
        <v>67</v>
      </c>
      <c r="C1" s="18" t="s">
        <v>70</v>
      </c>
      <c r="D1" s="17" t="s">
        <v>0</v>
      </c>
      <c r="E1" s="17" t="s">
        <v>69</v>
      </c>
      <c r="F1" s="20" t="s">
        <v>68</v>
      </c>
    </row>
    <row r="2" spans="1:6" s="17" customFormat="1" ht="15.6">
      <c r="A2" s="18" t="s">
        <v>76</v>
      </c>
      <c r="B2" s="18"/>
      <c r="C2" s="18"/>
      <c r="D2" s="17" t="s">
        <v>77</v>
      </c>
      <c r="E2" s="28" t="s">
        <v>54</v>
      </c>
      <c r="F2" s="20">
        <v>14798.65</v>
      </c>
    </row>
    <row r="3" spans="1:6">
      <c r="A3" t="s">
        <v>73</v>
      </c>
      <c r="B3" s="19">
        <v>44259</v>
      </c>
      <c r="C3">
        <v>1</v>
      </c>
      <c r="D3" t="s">
        <v>74</v>
      </c>
      <c r="E3" t="s">
        <v>54</v>
      </c>
      <c r="F3" s="21">
        <v>9000</v>
      </c>
    </row>
    <row r="4" spans="1:6">
      <c r="A4" t="s">
        <v>73</v>
      </c>
      <c r="B4" s="19">
        <v>44354</v>
      </c>
      <c r="C4">
        <v>2</v>
      </c>
      <c r="D4" t="s">
        <v>74</v>
      </c>
      <c r="E4" t="s">
        <v>54</v>
      </c>
      <c r="F4" s="21">
        <v>3000</v>
      </c>
    </row>
    <row r="5" spans="1:6">
      <c r="A5" t="s">
        <v>73</v>
      </c>
      <c r="B5" s="19">
        <v>44400</v>
      </c>
      <c r="C5">
        <v>3</v>
      </c>
      <c r="D5" t="s">
        <v>74</v>
      </c>
      <c r="E5" t="s">
        <v>54</v>
      </c>
      <c r="F5" s="21">
        <v>2798.65</v>
      </c>
    </row>
    <row r="7" spans="1:6" s="28" customFormat="1" ht="15" thickBot="1">
      <c r="B7" s="30"/>
      <c r="E7" s="28" t="s">
        <v>75</v>
      </c>
      <c r="F7" s="31">
        <f>SUM(F3:F6)</f>
        <v>14798.65</v>
      </c>
    </row>
    <row r="8" spans="1:6" s="17" customFormat="1" ht="15.6">
      <c r="A8" s="34" t="s">
        <v>76</v>
      </c>
      <c r="B8" s="34"/>
      <c r="C8" s="34"/>
      <c r="D8" s="35" t="s">
        <v>78</v>
      </c>
      <c r="E8" s="26" t="s">
        <v>26</v>
      </c>
      <c r="F8" s="36">
        <v>281950.14</v>
      </c>
    </row>
    <row r="9" spans="1:6">
      <c r="A9" t="s">
        <v>76</v>
      </c>
      <c r="B9" s="19">
        <v>44621</v>
      </c>
      <c r="C9">
        <v>4</v>
      </c>
      <c r="D9" t="s">
        <v>78</v>
      </c>
      <c r="E9" t="s">
        <v>26</v>
      </c>
      <c r="F9" s="21">
        <v>6880</v>
      </c>
    </row>
    <row r="10" spans="1:6">
      <c r="A10" t="s">
        <v>76</v>
      </c>
      <c r="B10" s="19">
        <v>44652</v>
      </c>
      <c r="C10">
        <v>5</v>
      </c>
      <c r="D10" t="s">
        <v>78</v>
      </c>
      <c r="E10" t="s">
        <v>26</v>
      </c>
      <c r="F10" s="21">
        <v>6000</v>
      </c>
    </row>
    <row r="11" spans="1:6">
      <c r="A11" t="s">
        <v>76</v>
      </c>
      <c r="B11" s="19">
        <v>44682</v>
      </c>
      <c r="C11">
        <v>6</v>
      </c>
      <c r="D11" t="s">
        <v>78</v>
      </c>
      <c r="E11" t="s">
        <v>26</v>
      </c>
      <c r="F11" s="21">
        <v>14525</v>
      </c>
    </row>
    <row r="12" spans="1:6">
      <c r="A12" t="s">
        <v>76</v>
      </c>
      <c r="B12" s="19">
        <v>44713</v>
      </c>
      <c r="C12">
        <v>7</v>
      </c>
      <c r="D12" t="s">
        <v>78</v>
      </c>
      <c r="E12" t="s">
        <v>26</v>
      </c>
      <c r="F12" s="21">
        <v>2000</v>
      </c>
    </row>
    <row r="13" spans="1:6">
      <c r="A13" t="s">
        <v>76</v>
      </c>
      <c r="B13" s="19">
        <v>44745</v>
      </c>
      <c r="C13" s="56" t="s">
        <v>101</v>
      </c>
      <c r="D13" t="s">
        <v>78</v>
      </c>
      <c r="E13" t="s">
        <v>26</v>
      </c>
      <c r="F13" s="57">
        <v>6050</v>
      </c>
    </row>
    <row r="14" spans="1:6">
      <c r="A14" t="s">
        <v>76</v>
      </c>
      <c r="B14" s="19">
        <v>44774</v>
      </c>
      <c r="C14">
        <v>8</v>
      </c>
      <c r="D14" t="s">
        <v>78</v>
      </c>
      <c r="E14" t="s">
        <v>26</v>
      </c>
      <c r="F14" s="21">
        <v>15132.69</v>
      </c>
    </row>
    <row r="15" spans="1:6">
      <c r="A15" t="s">
        <v>76</v>
      </c>
      <c r="B15" s="19">
        <v>44895</v>
      </c>
      <c r="C15">
        <v>9</v>
      </c>
      <c r="D15" t="s">
        <v>78</v>
      </c>
      <c r="E15" t="s">
        <v>26</v>
      </c>
      <c r="F15" s="21">
        <v>3027.56</v>
      </c>
    </row>
    <row r="16" spans="1:6">
      <c r="A16" t="s">
        <v>76</v>
      </c>
      <c r="B16" s="19">
        <v>45048</v>
      </c>
      <c r="C16" s="56" t="s">
        <v>122</v>
      </c>
      <c r="D16" t="s">
        <v>123</v>
      </c>
      <c r="E16" t="s">
        <v>26</v>
      </c>
      <c r="F16" s="21">
        <v>20819.990000000002</v>
      </c>
    </row>
    <row r="17" spans="1:6">
      <c r="A17" t="s">
        <v>76</v>
      </c>
      <c r="B17" s="19">
        <v>45083</v>
      </c>
      <c r="C17" s="56" t="s">
        <v>124</v>
      </c>
      <c r="D17" t="s">
        <v>123</v>
      </c>
      <c r="E17" t="s">
        <v>26</v>
      </c>
      <c r="F17" s="21">
        <v>22344.54</v>
      </c>
    </row>
    <row r="18" spans="1:6">
      <c r="A18" t="s">
        <v>76</v>
      </c>
      <c r="B18" s="19">
        <v>45114</v>
      </c>
      <c r="C18" s="56" t="s">
        <v>125</v>
      </c>
      <c r="D18" t="s">
        <v>123</v>
      </c>
      <c r="E18" t="s">
        <v>26</v>
      </c>
      <c r="F18" s="102">
        <v>22344.54</v>
      </c>
    </row>
    <row r="21" spans="1:6" ht="15" thickBot="1">
      <c r="E21" s="28" t="s">
        <v>75</v>
      </c>
      <c r="F21" s="31">
        <f>SUM(F9:F20)</f>
        <v>119124.32</v>
      </c>
    </row>
    <row r="22" spans="1:6" s="28" customFormat="1">
      <c r="A22" s="38" t="s">
        <v>79</v>
      </c>
      <c r="B22" s="39"/>
      <c r="C22" s="26"/>
      <c r="D22" s="38" t="s">
        <v>51</v>
      </c>
      <c r="E22" s="26" t="s">
        <v>51</v>
      </c>
      <c r="F22" s="40">
        <v>0</v>
      </c>
    </row>
    <row r="23" spans="1:6">
      <c r="A23" t="s">
        <v>79</v>
      </c>
      <c r="B23" s="19">
        <v>44544</v>
      </c>
      <c r="C23">
        <v>1</v>
      </c>
      <c r="D23" t="s">
        <v>51</v>
      </c>
      <c r="E23" t="s">
        <v>51</v>
      </c>
      <c r="F23" s="21">
        <v>70</v>
      </c>
    </row>
    <row r="24" spans="1:6">
      <c r="A24" t="s">
        <v>79</v>
      </c>
      <c r="B24" s="19">
        <v>44586</v>
      </c>
      <c r="C24">
        <v>2</v>
      </c>
      <c r="D24" t="s">
        <v>51</v>
      </c>
      <c r="E24" t="s">
        <v>51</v>
      </c>
      <c r="F24" s="21">
        <v>70</v>
      </c>
    </row>
    <row r="25" spans="1:6">
      <c r="A25" t="s">
        <v>79</v>
      </c>
      <c r="B25" s="19">
        <v>44600</v>
      </c>
      <c r="C25">
        <v>3</v>
      </c>
      <c r="D25" t="s">
        <v>51</v>
      </c>
      <c r="E25" t="s">
        <v>51</v>
      </c>
      <c r="F25" s="21">
        <v>70</v>
      </c>
    </row>
    <row r="26" spans="1:6">
      <c r="A26" t="s">
        <v>79</v>
      </c>
      <c r="B26" s="19">
        <v>44614</v>
      </c>
      <c r="C26">
        <v>4</v>
      </c>
      <c r="D26" t="s">
        <v>51</v>
      </c>
      <c r="E26" t="s">
        <v>51</v>
      </c>
      <c r="F26" s="21">
        <v>70</v>
      </c>
    </row>
    <row r="27" spans="1:6" ht="15" customHeight="1">
      <c r="A27" t="s">
        <v>79</v>
      </c>
      <c r="B27" s="19">
        <v>44628</v>
      </c>
      <c r="C27">
        <v>5</v>
      </c>
      <c r="D27" t="s">
        <v>51</v>
      </c>
      <c r="E27" t="s">
        <v>51</v>
      </c>
      <c r="F27" s="21">
        <v>70</v>
      </c>
    </row>
    <row r="28" spans="1:6" ht="15" customHeight="1">
      <c r="A28" t="s">
        <v>79</v>
      </c>
      <c r="B28" s="19">
        <v>44649</v>
      </c>
      <c r="C28">
        <v>6</v>
      </c>
      <c r="D28" t="s">
        <v>51</v>
      </c>
      <c r="E28" t="s">
        <v>51</v>
      </c>
      <c r="F28" s="21">
        <v>70</v>
      </c>
    </row>
    <row r="29" spans="1:6" ht="15" customHeight="1">
      <c r="A29" t="s">
        <v>79</v>
      </c>
      <c r="B29" s="19">
        <v>44663</v>
      </c>
      <c r="C29">
        <v>7</v>
      </c>
      <c r="D29" t="s">
        <v>51</v>
      </c>
      <c r="E29" t="s">
        <v>51</v>
      </c>
      <c r="F29" s="21">
        <v>70</v>
      </c>
    </row>
    <row r="30" spans="1:6" ht="15" customHeight="1">
      <c r="A30" t="s">
        <v>79</v>
      </c>
      <c r="B30" s="19">
        <v>44677</v>
      </c>
      <c r="C30">
        <v>8</v>
      </c>
      <c r="D30" t="s">
        <v>51</v>
      </c>
      <c r="E30" t="s">
        <v>51</v>
      </c>
      <c r="F30" s="21">
        <v>70</v>
      </c>
    </row>
    <row r="31" spans="1:6">
      <c r="A31" t="s">
        <v>79</v>
      </c>
      <c r="B31" s="19">
        <v>44691</v>
      </c>
      <c r="C31">
        <v>9</v>
      </c>
      <c r="D31" t="s">
        <v>51</v>
      </c>
      <c r="E31" t="s">
        <v>51</v>
      </c>
      <c r="F31" s="21">
        <v>70</v>
      </c>
    </row>
    <row r="32" spans="1:6">
      <c r="A32" t="s">
        <v>79</v>
      </c>
      <c r="B32" s="19">
        <v>44705</v>
      </c>
      <c r="C32">
        <v>10</v>
      </c>
      <c r="D32" t="s">
        <v>51</v>
      </c>
      <c r="E32" t="s">
        <v>51</v>
      </c>
      <c r="F32" s="21">
        <v>70</v>
      </c>
    </row>
    <row r="33" spans="1:6">
      <c r="A33" t="s">
        <v>79</v>
      </c>
      <c r="B33" s="19">
        <v>44726</v>
      </c>
      <c r="C33">
        <v>11</v>
      </c>
      <c r="D33" t="s">
        <v>51</v>
      </c>
      <c r="E33" t="s">
        <v>51</v>
      </c>
      <c r="F33" s="21">
        <v>70</v>
      </c>
    </row>
    <row r="34" spans="1:6">
      <c r="A34" t="s">
        <v>79</v>
      </c>
      <c r="B34" s="19">
        <v>44740</v>
      </c>
      <c r="C34">
        <v>12</v>
      </c>
      <c r="D34" t="s">
        <v>51</v>
      </c>
      <c r="E34" t="s">
        <v>51</v>
      </c>
      <c r="F34" s="21">
        <v>70</v>
      </c>
    </row>
    <row r="35" spans="1:6">
      <c r="A35" t="s">
        <v>79</v>
      </c>
      <c r="B35" s="19">
        <v>44754</v>
      </c>
      <c r="C35">
        <v>13</v>
      </c>
      <c r="D35" t="s">
        <v>51</v>
      </c>
      <c r="E35" t="s">
        <v>51</v>
      </c>
      <c r="F35" s="21">
        <v>70</v>
      </c>
    </row>
    <row r="36" spans="1:6">
      <c r="A36" t="s">
        <v>79</v>
      </c>
      <c r="B36" s="19">
        <v>44768</v>
      </c>
      <c r="C36">
        <v>14</v>
      </c>
      <c r="D36" t="s">
        <v>51</v>
      </c>
      <c r="E36" t="s">
        <v>51</v>
      </c>
      <c r="F36" s="21">
        <v>70</v>
      </c>
    </row>
    <row r="37" spans="1:6">
      <c r="A37" t="s">
        <v>79</v>
      </c>
      <c r="B37" s="19">
        <v>44774</v>
      </c>
      <c r="C37">
        <v>15</v>
      </c>
      <c r="D37" t="s">
        <v>51</v>
      </c>
      <c r="E37" t="s">
        <v>51</v>
      </c>
      <c r="F37" s="21">
        <v>70</v>
      </c>
    </row>
    <row r="38" spans="1:6">
      <c r="A38" t="s">
        <v>79</v>
      </c>
      <c r="B38" s="19">
        <v>44782</v>
      </c>
      <c r="C38">
        <v>16</v>
      </c>
      <c r="D38" t="s">
        <v>51</v>
      </c>
      <c r="E38" t="s">
        <v>51</v>
      </c>
      <c r="F38" s="21">
        <v>70</v>
      </c>
    </row>
    <row r="39" spans="1:6">
      <c r="A39" t="s">
        <v>79</v>
      </c>
      <c r="B39" s="19">
        <v>44796</v>
      </c>
      <c r="C39">
        <v>17</v>
      </c>
      <c r="D39" t="s">
        <v>51</v>
      </c>
      <c r="E39" t="s">
        <v>51</v>
      </c>
      <c r="F39" s="21">
        <v>70</v>
      </c>
    </row>
    <row r="40" spans="1:6">
      <c r="A40" t="s">
        <v>79</v>
      </c>
      <c r="B40" s="19">
        <v>44817</v>
      </c>
      <c r="C40">
        <v>18</v>
      </c>
      <c r="D40" t="s">
        <v>51</v>
      </c>
      <c r="E40" t="s">
        <v>51</v>
      </c>
      <c r="F40" s="21">
        <v>70</v>
      </c>
    </row>
    <row r="41" spans="1:6">
      <c r="A41" t="s">
        <v>79</v>
      </c>
      <c r="B41" s="19">
        <v>44853</v>
      </c>
      <c r="C41">
        <v>19</v>
      </c>
      <c r="D41" t="s">
        <v>51</v>
      </c>
      <c r="E41" t="s">
        <v>51</v>
      </c>
      <c r="F41" s="21">
        <v>70</v>
      </c>
    </row>
    <row r="42" spans="1:6">
      <c r="A42" t="s">
        <v>79</v>
      </c>
      <c r="B42" s="19">
        <v>44859</v>
      </c>
      <c r="C42">
        <v>20</v>
      </c>
      <c r="D42" t="s">
        <v>51</v>
      </c>
      <c r="E42" t="s">
        <v>51</v>
      </c>
      <c r="F42" s="21">
        <v>70</v>
      </c>
    </row>
    <row r="43" spans="1:6">
      <c r="A43" t="s">
        <v>79</v>
      </c>
      <c r="B43" s="19">
        <v>44887</v>
      </c>
      <c r="C43">
        <v>21</v>
      </c>
      <c r="D43" t="s">
        <v>51</v>
      </c>
      <c r="E43" t="s">
        <v>51</v>
      </c>
      <c r="F43" s="21">
        <v>70</v>
      </c>
    </row>
    <row r="44" spans="1:6">
      <c r="A44" t="s">
        <v>79</v>
      </c>
      <c r="B44" s="19">
        <v>44896</v>
      </c>
      <c r="C44">
        <v>22</v>
      </c>
      <c r="D44" t="s">
        <v>51</v>
      </c>
      <c r="E44" t="s">
        <v>51</v>
      </c>
      <c r="F44" s="21">
        <v>70</v>
      </c>
    </row>
    <row r="45" spans="1:6">
      <c r="A45" t="s">
        <v>79</v>
      </c>
      <c r="C45">
        <v>23</v>
      </c>
      <c r="D45" t="s">
        <v>51</v>
      </c>
      <c r="E45" t="s">
        <v>51</v>
      </c>
      <c r="F45" s="21">
        <v>70</v>
      </c>
    </row>
    <row r="46" spans="1:6">
      <c r="A46" t="s">
        <v>79</v>
      </c>
      <c r="C46">
        <v>24</v>
      </c>
      <c r="D46" t="s">
        <v>51</v>
      </c>
      <c r="E46" t="s">
        <v>51</v>
      </c>
      <c r="F46" s="21">
        <v>70</v>
      </c>
    </row>
    <row r="47" spans="1:6">
      <c r="A47" t="s">
        <v>79</v>
      </c>
      <c r="C47">
        <v>25</v>
      </c>
      <c r="D47" t="s">
        <v>51</v>
      </c>
      <c r="E47" t="s">
        <v>51</v>
      </c>
      <c r="F47" s="21">
        <v>70</v>
      </c>
    </row>
    <row r="48" spans="1:6">
      <c r="A48" t="s">
        <v>79</v>
      </c>
      <c r="B48" s="19">
        <v>44908</v>
      </c>
      <c r="C48" t="s">
        <v>140</v>
      </c>
      <c r="D48" t="s">
        <v>51</v>
      </c>
      <c r="E48" t="s">
        <v>51</v>
      </c>
      <c r="F48" s="21">
        <v>70</v>
      </c>
    </row>
    <row r="49" spans="1:6">
      <c r="A49" t="s">
        <v>79</v>
      </c>
      <c r="B49" s="19">
        <v>44936</v>
      </c>
      <c r="C49" t="s">
        <v>141</v>
      </c>
      <c r="D49" t="s">
        <v>51</v>
      </c>
      <c r="E49" t="s">
        <v>51</v>
      </c>
      <c r="F49" s="21">
        <v>70</v>
      </c>
    </row>
    <row r="50" spans="1:6">
      <c r="A50" t="s">
        <v>79</v>
      </c>
      <c r="B50" s="19">
        <v>44950</v>
      </c>
      <c r="C50" t="s">
        <v>137</v>
      </c>
      <c r="D50" t="s">
        <v>51</v>
      </c>
      <c r="E50" t="s">
        <v>51</v>
      </c>
      <c r="F50" s="21">
        <v>70</v>
      </c>
    </row>
    <row r="51" spans="1:6">
      <c r="A51" t="s">
        <v>79</v>
      </c>
      <c r="B51" s="19">
        <v>44971</v>
      </c>
      <c r="C51" t="s">
        <v>136</v>
      </c>
      <c r="D51" t="s">
        <v>51</v>
      </c>
      <c r="E51" t="s">
        <v>51</v>
      </c>
      <c r="F51" s="21">
        <v>70</v>
      </c>
    </row>
    <row r="52" spans="1:6">
      <c r="A52" t="s">
        <v>79</v>
      </c>
      <c r="B52" s="19">
        <v>44985</v>
      </c>
      <c r="C52" t="s">
        <v>135</v>
      </c>
      <c r="D52" t="s">
        <v>51</v>
      </c>
      <c r="E52" t="s">
        <v>51</v>
      </c>
      <c r="F52" s="21">
        <v>70</v>
      </c>
    </row>
    <row r="53" spans="1:6">
      <c r="A53" t="s">
        <v>79</v>
      </c>
      <c r="B53" s="19">
        <v>45013</v>
      </c>
      <c r="C53" t="s">
        <v>134</v>
      </c>
      <c r="D53" t="s">
        <v>51</v>
      </c>
      <c r="E53" t="s">
        <v>51</v>
      </c>
      <c r="F53" s="21">
        <v>70</v>
      </c>
    </row>
    <row r="54" spans="1:6">
      <c r="A54" t="s">
        <v>79</v>
      </c>
      <c r="B54" s="19">
        <v>45020</v>
      </c>
      <c r="C54" t="s">
        <v>133</v>
      </c>
      <c r="D54" t="s">
        <v>51</v>
      </c>
      <c r="E54" t="s">
        <v>51</v>
      </c>
      <c r="F54" s="21">
        <v>70</v>
      </c>
    </row>
    <row r="55" spans="1:6">
      <c r="A55" t="s">
        <v>79</v>
      </c>
      <c r="B55" s="19">
        <v>45027</v>
      </c>
      <c r="C55" t="s">
        <v>121</v>
      </c>
      <c r="D55" t="s">
        <v>51</v>
      </c>
      <c r="E55" t="s">
        <v>51</v>
      </c>
      <c r="F55" s="21">
        <v>70</v>
      </c>
    </row>
    <row r="56" spans="1:6">
      <c r="A56" t="s">
        <v>79</v>
      </c>
      <c r="B56" s="19">
        <v>45055</v>
      </c>
      <c r="C56" t="s">
        <v>120</v>
      </c>
      <c r="D56" t="s">
        <v>51</v>
      </c>
      <c r="E56" t="s">
        <v>51</v>
      </c>
      <c r="F56" s="21">
        <v>70</v>
      </c>
    </row>
    <row r="57" spans="1:6">
      <c r="A57" t="s">
        <v>79</v>
      </c>
      <c r="B57" s="19">
        <v>45069</v>
      </c>
      <c r="C57" t="s">
        <v>119</v>
      </c>
      <c r="D57" t="s">
        <v>51</v>
      </c>
      <c r="E57" t="s">
        <v>51</v>
      </c>
      <c r="F57" s="21">
        <v>70</v>
      </c>
    </row>
    <row r="58" spans="1:6">
      <c r="A58" t="s">
        <v>79</v>
      </c>
      <c r="B58" s="19">
        <v>45090</v>
      </c>
      <c r="C58" t="s">
        <v>118</v>
      </c>
      <c r="D58" t="s">
        <v>51</v>
      </c>
      <c r="E58" t="s">
        <v>51</v>
      </c>
      <c r="F58" s="21">
        <v>70</v>
      </c>
    </row>
    <row r="61" spans="1:6" ht="15" thickBot="1">
      <c r="E61" s="28" t="s">
        <v>75</v>
      </c>
      <c r="F61" s="31">
        <f>SUM(F23:F58)</f>
        <v>2520</v>
      </c>
    </row>
    <row r="62" spans="1:6" s="28" customFormat="1" ht="15.6">
      <c r="A62" s="38" t="s">
        <v>80</v>
      </c>
      <c r="B62" s="39"/>
      <c r="C62" s="27"/>
      <c r="D62" s="35" t="s">
        <v>77</v>
      </c>
      <c r="E62" s="26" t="s">
        <v>54</v>
      </c>
      <c r="F62" s="40">
        <v>46991</v>
      </c>
    </row>
    <row r="63" spans="1:6">
      <c r="A63" t="s">
        <v>80</v>
      </c>
      <c r="B63" s="19">
        <v>43983</v>
      </c>
      <c r="C63" t="s">
        <v>81</v>
      </c>
      <c r="D63" t="s">
        <v>55</v>
      </c>
      <c r="E63" t="s">
        <v>54</v>
      </c>
      <c r="F63" s="21">
        <v>9398</v>
      </c>
    </row>
    <row r="64" spans="1:6">
      <c r="A64" t="s">
        <v>80</v>
      </c>
      <c r="B64" s="19">
        <v>44013</v>
      </c>
      <c r="C64" t="s">
        <v>82</v>
      </c>
      <c r="D64" t="s">
        <v>55</v>
      </c>
      <c r="E64" t="s">
        <v>54</v>
      </c>
      <c r="F64" s="21">
        <v>7048.65</v>
      </c>
    </row>
    <row r="65" spans="1:6">
      <c r="A65" t="s">
        <v>80</v>
      </c>
      <c r="B65" s="19">
        <v>44044</v>
      </c>
      <c r="C65" t="s">
        <v>83</v>
      </c>
      <c r="D65" t="s">
        <v>55</v>
      </c>
      <c r="E65" t="s">
        <v>54</v>
      </c>
      <c r="F65" s="21">
        <v>2349.5500000000002</v>
      </c>
    </row>
    <row r="66" spans="1:6">
      <c r="A66" t="s">
        <v>80</v>
      </c>
      <c r="B66" s="19">
        <v>44075</v>
      </c>
      <c r="C66" t="s">
        <v>84</v>
      </c>
      <c r="D66" t="s">
        <v>55</v>
      </c>
      <c r="E66" t="s">
        <v>54</v>
      </c>
      <c r="F66" s="21">
        <v>14097.3</v>
      </c>
    </row>
    <row r="67" spans="1:6">
      <c r="A67" t="s">
        <v>80</v>
      </c>
      <c r="B67" s="19">
        <v>44105</v>
      </c>
      <c r="C67" t="s">
        <v>85</v>
      </c>
      <c r="D67" t="s">
        <v>55</v>
      </c>
      <c r="E67" t="s">
        <v>54</v>
      </c>
      <c r="F67" s="21">
        <v>7048.65</v>
      </c>
    </row>
    <row r="68" spans="1:6">
      <c r="A68" t="s">
        <v>80</v>
      </c>
      <c r="B68" s="19">
        <v>44228</v>
      </c>
      <c r="C68" t="s">
        <v>96</v>
      </c>
      <c r="D68" t="s">
        <v>55</v>
      </c>
      <c r="E68" t="s">
        <v>54</v>
      </c>
      <c r="F68" s="21">
        <v>1409.93</v>
      </c>
    </row>
    <row r="72" spans="1:6" ht="15" thickBot="1">
      <c r="E72" s="28" t="s">
        <v>75</v>
      </c>
      <c r="F72" s="31">
        <f>SUM(F63:F68)</f>
        <v>41352.080000000002</v>
      </c>
    </row>
    <row r="73" spans="1:6" s="28" customFormat="1" ht="15.6">
      <c r="A73" s="38" t="s">
        <v>80</v>
      </c>
      <c r="B73" s="39"/>
      <c r="C73" s="27"/>
      <c r="D73" s="35" t="s">
        <v>23</v>
      </c>
      <c r="E73" s="26" t="s">
        <v>24</v>
      </c>
      <c r="F73" s="40">
        <v>384124</v>
      </c>
    </row>
    <row r="74" spans="1:6" ht="15.6">
      <c r="A74" t="s">
        <v>80</v>
      </c>
      <c r="B74" s="19">
        <v>44593</v>
      </c>
      <c r="C74" t="s">
        <v>87</v>
      </c>
      <c r="D74" s="70" t="s">
        <v>23</v>
      </c>
      <c r="E74" t="s">
        <v>24</v>
      </c>
      <c r="F74" s="72">
        <v>45318</v>
      </c>
    </row>
    <row r="75" spans="1:6" ht="15.6">
      <c r="A75" t="s">
        <v>80</v>
      </c>
      <c r="B75" s="19">
        <v>44593</v>
      </c>
      <c r="C75" t="s">
        <v>139</v>
      </c>
      <c r="D75" s="70" t="s">
        <v>23</v>
      </c>
      <c r="E75" t="s">
        <v>24</v>
      </c>
      <c r="F75" s="72">
        <v>0</v>
      </c>
    </row>
    <row r="76" spans="1:6" ht="15.6">
      <c r="A76" t="s">
        <v>80</v>
      </c>
      <c r="B76" s="19">
        <v>44621</v>
      </c>
      <c r="C76" t="s">
        <v>95</v>
      </c>
      <c r="D76" s="70" t="s">
        <v>23</v>
      </c>
      <c r="E76" t="s">
        <v>24</v>
      </c>
      <c r="F76" s="72">
        <v>45318</v>
      </c>
    </row>
    <row r="77" spans="1:6" ht="15.6">
      <c r="A77" t="s">
        <v>80</v>
      </c>
      <c r="B77" s="19">
        <v>44652</v>
      </c>
      <c r="C77" t="s">
        <v>91</v>
      </c>
      <c r="D77" s="70" t="s">
        <v>23</v>
      </c>
      <c r="E77" t="s">
        <v>24</v>
      </c>
      <c r="F77" s="72">
        <v>45318</v>
      </c>
    </row>
    <row r="78" spans="1:6">
      <c r="A78" t="s">
        <v>80</v>
      </c>
      <c r="B78" s="19">
        <v>44682</v>
      </c>
      <c r="C78" t="s">
        <v>144</v>
      </c>
      <c r="D78" t="s">
        <v>23</v>
      </c>
      <c r="E78" t="s">
        <v>24</v>
      </c>
      <c r="F78" s="72">
        <v>7553</v>
      </c>
    </row>
    <row r="79" spans="1:6">
      <c r="A79" t="s">
        <v>80</v>
      </c>
      <c r="B79" s="19">
        <v>44713</v>
      </c>
      <c r="C79" t="s">
        <v>93</v>
      </c>
      <c r="D79" t="s">
        <v>23</v>
      </c>
      <c r="E79" t="s">
        <v>24</v>
      </c>
      <c r="F79" s="72">
        <v>48986.6</v>
      </c>
    </row>
    <row r="80" spans="1:6">
      <c r="A80" t="s">
        <v>80</v>
      </c>
      <c r="B80" s="19">
        <v>44713</v>
      </c>
      <c r="C80" t="s">
        <v>94</v>
      </c>
      <c r="D80" t="s">
        <v>23</v>
      </c>
      <c r="E80" t="s">
        <v>24</v>
      </c>
      <c r="F80" s="72">
        <v>11985.12</v>
      </c>
    </row>
    <row r="81" spans="1:6">
      <c r="A81" t="s">
        <v>80</v>
      </c>
      <c r="B81" s="19">
        <v>44743</v>
      </c>
      <c r="C81" t="s">
        <v>98</v>
      </c>
      <c r="D81" t="s">
        <v>23</v>
      </c>
      <c r="E81" t="s">
        <v>24</v>
      </c>
      <c r="F81" s="72">
        <v>42211.4</v>
      </c>
    </row>
    <row r="82" spans="1:6">
      <c r="A82" t="s">
        <v>80</v>
      </c>
      <c r="B82" s="19">
        <v>44774</v>
      </c>
      <c r="C82" t="s">
        <v>100</v>
      </c>
      <c r="D82" t="s">
        <v>23</v>
      </c>
      <c r="E82" t="s">
        <v>24</v>
      </c>
      <c r="F82" s="72">
        <v>20716.8</v>
      </c>
    </row>
    <row r="83" spans="1:6">
      <c r="A83" t="s">
        <v>80</v>
      </c>
      <c r="B83" s="19">
        <v>44805</v>
      </c>
      <c r="C83" t="s">
        <v>99</v>
      </c>
      <c r="D83" t="s">
        <v>23</v>
      </c>
      <c r="E83" t="s">
        <v>24</v>
      </c>
      <c r="F83" s="72">
        <v>5179.2</v>
      </c>
    </row>
    <row r="84" spans="1:6">
      <c r="A84" t="s">
        <v>80</v>
      </c>
      <c r="B84" s="19">
        <v>44835</v>
      </c>
      <c r="C84" t="s">
        <v>107</v>
      </c>
      <c r="D84" t="s">
        <v>23</v>
      </c>
      <c r="E84" t="s">
        <v>24</v>
      </c>
      <c r="F84" s="72">
        <v>17264</v>
      </c>
    </row>
    <row r="85" spans="1:6">
      <c r="A85" t="s">
        <v>80</v>
      </c>
      <c r="B85" s="19">
        <v>44866</v>
      </c>
      <c r="C85" t="s">
        <v>108</v>
      </c>
      <c r="D85" t="s">
        <v>23</v>
      </c>
      <c r="E85" t="s">
        <v>24</v>
      </c>
      <c r="F85" s="72">
        <v>4316</v>
      </c>
    </row>
    <row r="86" spans="1:6">
      <c r="A86" t="s">
        <v>80</v>
      </c>
      <c r="B86" s="19">
        <v>44958</v>
      </c>
      <c r="C86" t="s">
        <v>145</v>
      </c>
      <c r="D86" t="s">
        <v>23</v>
      </c>
      <c r="E86" t="s">
        <v>24</v>
      </c>
      <c r="F86" s="72">
        <v>1079</v>
      </c>
    </row>
    <row r="87" spans="1:6">
      <c r="A87" t="s">
        <v>80</v>
      </c>
      <c r="B87" s="19">
        <v>44958</v>
      </c>
      <c r="C87" t="s">
        <v>138</v>
      </c>
      <c r="D87" t="s">
        <v>23</v>
      </c>
      <c r="E87" t="s">
        <v>24</v>
      </c>
      <c r="F87" s="72">
        <v>2955.37</v>
      </c>
    </row>
    <row r="88" spans="1:6">
      <c r="A88" t="s">
        <v>80</v>
      </c>
      <c r="B88" s="19">
        <v>44986</v>
      </c>
      <c r="C88" t="s">
        <v>146</v>
      </c>
      <c r="D88" t="s">
        <v>23</v>
      </c>
      <c r="E88" t="s">
        <v>24</v>
      </c>
      <c r="F88" s="72">
        <v>1079</v>
      </c>
    </row>
    <row r="89" spans="1:6">
      <c r="A89" t="s">
        <v>80</v>
      </c>
      <c r="B89" s="19">
        <v>45017</v>
      </c>
      <c r="C89" t="s">
        <v>143</v>
      </c>
      <c r="D89" t="s">
        <v>23</v>
      </c>
      <c r="E89" t="s">
        <v>24</v>
      </c>
      <c r="F89" s="72">
        <v>11995</v>
      </c>
    </row>
    <row r="90" spans="1:6">
      <c r="A90" t="s">
        <v>80</v>
      </c>
      <c r="B90" s="19">
        <v>45047</v>
      </c>
      <c r="C90" t="s">
        <v>126</v>
      </c>
      <c r="D90" t="s">
        <v>23</v>
      </c>
      <c r="E90" t="s">
        <v>24</v>
      </c>
      <c r="F90" s="72">
        <v>7553</v>
      </c>
    </row>
    <row r="91" spans="1:6">
      <c r="A91" t="s">
        <v>80</v>
      </c>
      <c r="B91" s="19">
        <v>45078</v>
      </c>
      <c r="C91" t="s">
        <v>127</v>
      </c>
      <c r="D91" t="s">
        <v>23</v>
      </c>
      <c r="E91" t="s">
        <v>24</v>
      </c>
      <c r="F91" s="72">
        <v>6474</v>
      </c>
    </row>
    <row r="92" spans="1:6">
      <c r="F92" s="72"/>
    </row>
    <row r="93" spans="1:6" ht="15" thickBot="1">
      <c r="A93" s="45"/>
      <c r="B93" s="46"/>
      <c r="C93" s="45"/>
      <c r="D93" s="45"/>
      <c r="E93" s="47" t="s">
        <v>75</v>
      </c>
      <c r="F93" s="48">
        <f>SUM(F74:F92)</f>
        <v>325301.49</v>
      </c>
    </row>
    <row r="94" spans="1:6" ht="15.6">
      <c r="D94" s="17" t="s">
        <v>53</v>
      </c>
      <c r="E94" s="6" t="s">
        <v>53</v>
      </c>
    </row>
    <row r="95" spans="1:6">
      <c r="A95" t="s">
        <v>102</v>
      </c>
      <c r="B95" s="19">
        <v>44811</v>
      </c>
      <c r="C95" t="s">
        <v>103</v>
      </c>
      <c r="D95" s="50" t="s">
        <v>53</v>
      </c>
      <c r="E95" s="4" t="s">
        <v>53</v>
      </c>
      <c r="F95" s="21">
        <v>220</v>
      </c>
    </row>
    <row r="96" spans="1:6">
      <c r="A96" t="s">
        <v>104</v>
      </c>
      <c r="B96" s="19">
        <v>44815</v>
      </c>
      <c r="C96">
        <v>60181913000</v>
      </c>
      <c r="D96" s="50" t="s">
        <v>53</v>
      </c>
      <c r="E96" s="4" t="s">
        <v>53</v>
      </c>
      <c r="F96" s="21">
        <v>505.62</v>
      </c>
    </row>
    <row r="97" spans="1:6">
      <c r="D97" s="50"/>
      <c r="E97" s="4"/>
    </row>
    <row r="99" spans="1:6" ht="15" thickBot="1">
      <c r="E99" s="28" t="s">
        <v>75</v>
      </c>
      <c r="F99" s="31">
        <f>SUM(F95:F98)</f>
        <v>725.62</v>
      </c>
    </row>
    <row r="100" spans="1:6" ht="16.2" thickTop="1">
      <c r="A100" s="51"/>
      <c r="B100" s="52"/>
      <c r="C100" s="51"/>
      <c r="D100" s="53" t="s">
        <v>28</v>
      </c>
      <c r="E100" s="55" t="s">
        <v>106</v>
      </c>
      <c r="F100" s="54"/>
    </row>
    <row r="101" spans="1:6">
      <c r="A101" t="s">
        <v>105</v>
      </c>
      <c r="B101" s="19">
        <v>44608</v>
      </c>
      <c r="C101">
        <v>1213</v>
      </c>
      <c r="D101" s="50" t="s">
        <v>106</v>
      </c>
      <c r="E101" s="4" t="s">
        <v>106</v>
      </c>
      <c r="F101" s="21">
        <v>940.5</v>
      </c>
    </row>
    <row r="104" spans="1:6" ht="15" thickBot="1">
      <c r="E104" s="28" t="s">
        <v>75</v>
      </c>
      <c r="F104" s="31">
        <f>SUM(F101:F103)</f>
        <v>940.5</v>
      </c>
    </row>
    <row r="105" spans="1:6" ht="15" thickTop="1">
      <c r="A105" s="51"/>
      <c r="B105" s="52"/>
      <c r="C105" s="51"/>
      <c r="D105" s="67" t="s">
        <v>30</v>
      </c>
      <c r="E105" s="68" t="s">
        <v>31</v>
      </c>
      <c r="F105" s="54"/>
    </row>
    <row r="106" spans="1:6">
      <c r="A106" t="s">
        <v>114</v>
      </c>
      <c r="C106">
        <v>1</v>
      </c>
      <c r="D106" s="4" t="s">
        <v>31</v>
      </c>
      <c r="E106" s="4" t="s">
        <v>31</v>
      </c>
      <c r="F106" s="21">
        <v>182299.77</v>
      </c>
    </row>
    <row r="107" spans="1:6">
      <c r="C107">
        <v>2</v>
      </c>
      <c r="D107" s="4" t="s">
        <v>31</v>
      </c>
      <c r="E107" s="4" t="s">
        <v>31</v>
      </c>
      <c r="F107" s="21">
        <v>125059.73</v>
      </c>
    </row>
    <row r="108" spans="1:6">
      <c r="C108">
        <v>3</v>
      </c>
      <c r="D108" s="4" t="s">
        <v>31</v>
      </c>
      <c r="E108" s="4" t="s">
        <v>31</v>
      </c>
      <c r="F108" s="102">
        <v>175505.19</v>
      </c>
    </row>
    <row r="109" spans="1:6">
      <c r="C109">
        <v>4</v>
      </c>
      <c r="D109" s="4" t="s">
        <v>31</v>
      </c>
      <c r="E109" s="4" t="s">
        <v>31</v>
      </c>
      <c r="F109" s="21" t="s">
        <v>117</v>
      </c>
    </row>
    <row r="110" spans="1:6">
      <c r="C110">
        <v>4</v>
      </c>
      <c r="D110" s="4" t="s">
        <v>31</v>
      </c>
      <c r="E110" s="4" t="s">
        <v>31</v>
      </c>
      <c r="F110" s="21" t="s">
        <v>117</v>
      </c>
    </row>
    <row r="112" spans="1:6" ht="15" thickBot="1">
      <c r="E112" s="28" t="s">
        <v>75</v>
      </c>
      <c r="F112" s="31">
        <f>SUM(F106:F111)</f>
        <v>482864.69</v>
      </c>
    </row>
    <row r="113" spans="1:6" ht="15" thickTop="1">
      <c r="A113" s="51"/>
      <c r="B113" s="52"/>
      <c r="C113" s="51"/>
      <c r="D113" s="67" t="s">
        <v>25</v>
      </c>
      <c r="E113" s="68" t="s">
        <v>2</v>
      </c>
      <c r="F113" s="71">
        <v>10000</v>
      </c>
    </row>
    <row r="114" spans="1:6">
      <c r="A114" s="103" t="s">
        <v>128</v>
      </c>
      <c r="B114" s="104">
        <v>45047</v>
      </c>
      <c r="C114" s="103" t="s">
        <v>188</v>
      </c>
      <c r="D114" s="50" t="s">
        <v>25</v>
      </c>
      <c r="E114" s="4" t="s">
        <v>2</v>
      </c>
      <c r="F114" s="105">
        <v>1069</v>
      </c>
    </row>
    <row r="115" spans="1:6">
      <c r="A115" t="s">
        <v>128</v>
      </c>
      <c r="B115" s="19">
        <v>45078</v>
      </c>
      <c r="C115" t="s">
        <v>129</v>
      </c>
      <c r="D115" s="50" t="s">
        <v>25</v>
      </c>
      <c r="E115" s="4" t="s">
        <v>2</v>
      </c>
      <c r="F115" s="21">
        <v>4329</v>
      </c>
    </row>
    <row r="116" spans="1:6">
      <c r="A116" t="s">
        <v>128</v>
      </c>
      <c r="B116" s="19">
        <v>45108</v>
      </c>
      <c r="C116" t="s">
        <v>189</v>
      </c>
      <c r="D116" s="50" t="s">
        <v>25</v>
      </c>
      <c r="E116" s="4" t="s">
        <v>2</v>
      </c>
      <c r="F116" s="21">
        <v>5379.94</v>
      </c>
    </row>
    <row r="118" spans="1:6">
      <c r="E118" s="28" t="s">
        <v>75</v>
      </c>
      <c r="F118" s="31">
        <f>SUM(F114:F117)</f>
        <v>10777.939999999999</v>
      </c>
    </row>
    <row r="128" spans="1:6">
      <c r="E128" t="s">
        <v>130</v>
      </c>
      <c r="F128" s="21">
        <f>SUM(F7+F21+F61+F72+F93+F99+F104+F112+F118)</f>
        <v>998405.28999999992</v>
      </c>
    </row>
    <row r="129" spans="5:6">
      <c r="E129" t="s">
        <v>131</v>
      </c>
      <c r="F129" s="21">
        <f>Budget!F35+Budget!F43</f>
        <v>1185908.0799999998</v>
      </c>
    </row>
    <row r="130" spans="5:6">
      <c r="E130" s="69" t="s">
        <v>132</v>
      </c>
      <c r="F130" s="21">
        <f>F128-F129</f>
        <v>-187502.78999999992</v>
      </c>
    </row>
  </sheetData>
  <printOptions headings="1" gridLines="1"/>
  <pageMargins left="0.25" right="0.25" top="0.75" bottom="0.75" header="0.3" footer="0.3"/>
  <pageSetup scale="63" orientation="portrait" verticalDpi="1200" r:id="rId1"/>
  <headerFooter>
    <oddHeader>&amp;L&amp;"-,Bold"COLCHESTER SENIOR CENTER BUILDING PROJECT&amp;C&amp;"-,Bold"PAYMENTS - INVOICES&amp;R&amp;"-,Bold"&amp;D</oddHeader>
  </headerFooter>
  <rowBreaks count="1" manualBreakCount="1">
    <brk id="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91"/>
  <sheetViews>
    <sheetView topLeftCell="A70" zoomScaleNormal="100" workbookViewId="0">
      <selection activeCell="C84" sqref="C84"/>
    </sheetView>
  </sheetViews>
  <sheetFormatPr defaultRowHeight="14.4"/>
  <cols>
    <col min="1" max="1" width="11.109375" style="73" customWidth="1"/>
    <col min="2" max="2" width="26.88671875" style="73" customWidth="1"/>
    <col min="3" max="3" width="55.33203125" customWidth="1"/>
    <col min="4" max="4" width="23.44140625" customWidth="1"/>
    <col min="5" max="5" width="27.33203125" style="21" customWidth="1"/>
    <col min="9" max="9" width="21.6640625" customWidth="1"/>
  </cols>
  <sheetData>
    <row r="1" spans="1:9" s="17" customFormat="1" ht="15.6">
      <c r="A1" s="18" t="s">
        <v>67</v>
      </c>
      <c r="B1" s="18" t="s">
        <v>147</v>
      </c>
      <c r="C1" s="17" t="s">
        <v>0</v>
      </c>
      <c r="D1" s="17" t="s">
        <v>69</v>
      </c>
      <c r="E1" s="20" t="s">
        <v>68</v>
      </c>
    </row>
    <row r="2" spans="1:9">
      <c r="A2" s="73">
        <v>44572</v>
      </c>
      <c r="B2" s="73" t="s">
        <v>5</v>
      </c>
      <c r="C2" t="s">
        <v>148</v>
      </c>
      <c r="D2" t="s">
        <v>149</v>
      </c>
      <c r="E2" s="21">
        <v>-1000</v>
      </c>
    </row>
    <row r="3" spans="1:9">
      <c r="A3" s="73">
        <v>44896</v>
      </c>
      <c r="B3" s="73" t="s">
        <v>5</v>
      </c>
      <c r="C3" t="s">
        <v>150</v>
      </c>
      <c r="D3" t="s">
        <v>149</v>
      </c>
      <c r="E3" s="21">
        <v>-200000</v>
      </c>
    </row>
    <row r="4" spans="1:9">
      <c r="A4" s="73">
        <v>44936</v>
      </c>
      <c r="B4" s="73" t="s">
        <v>5</v>
      </c>
      <c r="C4" t="s">
        <v>150</v>
      </c>
      <c r="D4" t="s">
        <v>149</v>
      </c>
      <c r="E4" s="21">
        <v>-200000</v>
      </c>
    </row>
    <row r="5" spans="1:9" ht="15" thickBot="1"/>
    <row r="6" spans="1:9" s="28" customFormat="1">
      <c r="A6" s="75"/>
      <c r="B6" s="76" t="s">
        <v>5</v>
      </c>
      <c r="C6" s="26"/>
      <c r="D6" s="26" t="s">
        <v>151</v>
      </c>
      <c r="E6" s="27">
        <f>SUM(E2:E5)</f>
        <v>-401000</v>
      </c>
    </row>
    <row r="7" spans="1:9" s="79" customFormat="1" ht="9" customHeight="1">
      <c r="A7" s="77"/>
      <c r="B7" s="78"/>
      <c r="E7" s="80"/>
    </row>
    <row r="8" spans="1:9">
      <c r="A8" s="73">
        <v>44572</v>
      </c>
      <c r="B8" s="74" t="s">
        <v>26</v>
      </c>
      <c r="C8" t="s">
        <v>148</v>
      </c>
      <c r="D8" t="s">
        <v>149</v>
      </c>
      <c r="E8" s="21">
        <v>1000</v>
      </c>
    </row>
    <row r="9" spans="1:9">
      <c r="A9" s="73">
        <v>45055</v>
      </c>
      <c r="B9" s="73" t="s">
        <v>26</v>
      </c>
      <c r="C9" t="s">
        <v>186</v>
      </c>
      <c r="D9" t="s">
        <v>14</v>
      </c>
      <c r="E9" s="21">
        <v>17000</v>
      </c>
    </row>
    <row r="10" spans="1:9" ht="15" thickBot="1"/>
    <row r="11" spans="1:9">
      <c r="A11" s="75"/>
      <c r="B11" s="76" t="s">
        <v>26</v>
      </c>
      <c r="C11" s="26"/>
      <c r="D11" s="26" t="s">
        <v>151</v>
      </c>
      <c r="E11" s="27">
        <f>SUM(E8:E10)</f>
        <v>18000</v>
      </c>
    </row>
    <row r="12" spans="1:9" s="81" customFormat="1" ht="11.7" customHeight="1">
      <c r="A12" s="77"/>
      <c r="B12" s="78"/>
      <c r="C12" s="79"/>
      <c r="D12" s="79"/>
      <c r="E12" s="80"/>
    </row>
    <row r="13" spans="1:9">
      <c r="A13" s="73">
        <v>44896</v>
      </c>
      <c r="B13" s="74" t="s">
        <v>36</v>
      </c>
      <c r="C13" t="s">
        <v>152</v>
      </c>
      <c r="D13" t="s">
        <v>149</v>
      </c>
      <c r="E13" s="21">
        <v>-107500</v>
      </c>
    </row>
    <row r="14" spans="1:9">
      <c r="A14" s="73">
        <v>44896</v>
      </c>
      <c r="B14" s="82" t="s">
        <v>36</v>
      </c>
      <c r="C14" t="s">
        <v>153</v>
      </c>
      <c r="D14" t="s">
        <v>149</v>
      </c>
      <c r="E14" s="21">
        <v>-217488</v>
      </c>
      <c r="I14" s="21"/>
    </row>
    <row r="15" spans="1:9" ht="15" thickBot="1"/>
    <row r="16" spans="1:9">
      <c r="A16" s="75"/>
      <c r="B16" s="83" t="s">
        <v>36</v>
      </c>
      <c r="C16" s="26"/>
      <c r="D16" s="26" t="s">
        <v>151</v>
      </c>
      <c r="E16" s="27">
        <f>SUM(E13:E15)</f>
        <v>-324988</v>
      </c>
    </row>
    <row r="17" spans="1:5" s="81" customFormat="1">
      <c r="A17" s="84"/>
      <c r="B17" s="84"/>
      <c r="E17" s="85"/>
    </row>
    <row r="18" spans="1:5">
      <c r="A18" s="73">
        <v>44846</v>
      </c>
      <c r="B18" s="74" t="s">
        <v>4</v>
      </c>
      <c r="C18" t="s">
        <v>154</v>
      </c>
      <c r="D18" t="s">
        <v>149</v>
      </c>
      <c r="E18" s="21">
        <v>107500</v>
      </c>
    </row>
    <row r="19" spans="1:5">
      <c r="A19" s="73">
        <v>44936</v>
      </c>
      <c r="B19" s="74" t="s">
        <v>4</v>
      </c>
      <c r="C19" t="s">
        <v>176</v>
      </c>
      <c r="D19" t="s">
        <v>149</v>
      </c>
      <c r="E19" s="21">
        <v>-40000</v>
      </c>
    </row>
    <row r="20" spans="1:5">
      <c r="A20" s="73">
        <v>45013</v>
      </c>
      <c r="B20" s="73" t="s">
        <v>4</v>
      </c>
      <c r="C20" t="s">
        <v>184</v>
      </c>
      <c r="D20" t="s">
        <v>149</v>
      </c>
      <c r="E20" s="21">
        <v>-5000</v>
      </c>
    </row>
    <row r="21" spans="1:5">
      <c r="A21" s="73">
        <v>45055</v>
      </c>
      <c r="B21" s="73" t="s">
        <v>4</v>
      </c>
      <c r="C21" t="s">
        <v>187</v>
      </c>
      <c r="D21" t="s">
        <v>149</v>
      </c>
      <c r="E21" s="21">
        <v>-17000</v>
      </c>
    </row>
    <row r="22" spans="1:5">
      <c r="A22" s="73">
        <v>45069</v>
      </c>
      <c r="B22" s="73" t="s">
        <v>4</v>
      </c>
      <c r="C22" t="s">
        <v>176</v>
      </c>
      <c r="D22" t="s">
        <v>149</v>
      </c>
      <c r="E22" s="21">
        <v>-40000</v>
      </c>
    </row>
    <row r="23" spans="1:5" ht="15" thickBot="1"/>
    <row r="24" spans="1:5">
      <c r="A24" s="86"/>
      <c r="B24" s="76" t="s">
        <v>4</v>
      </c>
      <c r="C24" s="87"/>
      <c r="D24" s="26" t="s">
        <v>151</v>
      </c>
      <c r="E24" s="27">
        <f>SUM(E18:E23)</f>
        <v>5500</v>
      </c>
    </row>
    <row r="25" spans="1:5" s="81" customFormat="1">
      <c r="A25" s="84"/>
      <c r="B25" s="84"/>
      <c r="E25" s="85"/>
    </row>
    <row r="26" spans="1:5">
      <c r="A26" s="73">
        <v>44896</v>
      </c>
      <c r="B26" s="73" t="s">
        <v>31</v>
      </c>
      <c r="C26" t="s">
        <v>155</v>
      </c>
      <c r="D26" t="s">
        <v>149</v>
      </c>
      <c r="E26" s="21">
        <v>217488</v>
      </c>
    </row>
    <row r="27" spans="1:5">
      <c r="A27" s="73">
        <v>44896</v>
      </c>
      <c r="B27" s="73" t="s">
        <v>31</v>
      </c>
      <c r="C27" t="s">
        <v>156</v>
      </c>
      <c r="D27" t="s">
        <v>149</v>
      </c>
      <c r="E27" s="21">
        <v>2017</v>
      </c>
    </row>
    <row r="28" spans="1:5">
      <c r="A28" s="73">
        <v>44896</v>
      </c>
      <c r="B28" s="73" t="s">
        <v>31</v>
      </c>
      <c r="C28" t="s">
        <v>157</v>
      </c>
      <c r="D28" t="s">
        <v>149</v>
      </c>
      <c r="E28" s="21">
        <v>12500</v>
      </c>
    </row>
    <row r="29" spans="1:5">
      <c r="A29" s="73">
        <v>44896</v>
      </c>
      <c r="B29" s="73" t="s">
        <v>31</v>
      </c>
      <c r="C29" t="s">
        <v>158</v>
      </c>
      <c r="D29" t="s">
        <v>149</v>
      </c>
      <c r="E29" s="21">
        <v>200000</v>
      </c>
    </row>
    <row r="30" spans="1:5">
      <c r="A30" s="73">
        <v>44896</v>
      </c>
      <c r="B30" s="73" t="s">
        <v>31</v>
      </c>
      <c r="C30" t="s">
        <v>159</v>
      </c>
      <c r="D30" t="s">
        <v>149</v>
      </c>
      <c r="E30" s="21">
        <v>200000</v>
      </c>
    </row>
    <row r="31" spans="1:5">
      <c r="A31" s="73">
        <v>44936</v>
      </c>
      <c r="B31" s="73" t="s">
        <v>31</v>
      </c>
      <c r="C31" t="s">
        <v>169</v>
      </c>
      <c r="D31" t="s">
        <v>149</v>
      </c>
      <c r="E31" s="21">
        <v>40000</v>
      </c>
    </row>
    <row r="32" spans="1:5">
      <c r="A32" s="73">
        <v>44936</v>
      </c>
      <c r="B32" s="73" t="s">
        <v>31</v>
      </c>
      <c r="C32" t="s">
        <v>170</v>
      </c>
      <c r="D32" t="s">
        <v>149</v>
      </c>
      <c r="E32" s="21">
        <v>175000</v>
      </c>
    </row>
    <row r="33" spans="1:5">
      <c r="A33" s="73">
        <v>44936</v>
      </c>
      <c r="B33" s="73" t="s">
        <v>31</v>
      </c>
      <c r="C33" t="s">
        <v>171</v>
      </c>
      <c r="D33" t="s">
        <v>149</v>
      </c>
      <c r="E33" s="21">
        <v>5000</v>
      </c>
    </row>
    <row r="34" spans="1:5">
      <c r="A34" s="73">
        <v>44936</v>
      </c>
      <c r="B34" s="73" t="s">
        <v>31</v>
      </c>
      <c r="C34" t="s">
        <v>172</v>
      </c>
      <c r="D34" t="s">
        <v>149</v>
      </c>
      <c r="E34" s="21">
        <v>5000</v>
      </c>
    </row>
    <row r="35" spans="1:5">
      <c r="A35" s="73">
        <v>44936</v>
      </c>
      <c r="B35" s="73" t="s">
        <v>31</v>
      </c>
      <c r="C35" t="s">
        <v>173</v>
      </c>
      <c r="D35" t="s">
        <v>149</v>
      </c>
      <c r="E35" s="21">
        <v>40000</v>
      </c>
    </row>
    <row r="36" spans="1:5">
      <c r="A36" s="73">
        <v>44936</v>
      </c>
      <c r="B36" s="73" t="s">
        <v>31</v>
      </c>
      <c r="C36" t="s">
        <v>174</v>
      </c>
      <c r="D36" t="s">
        <v>149</v>
      </c>
      <c r="E36" s="21">
        <v>90000</v>
      </c>
    </row>
    <row r="37" spans="1:5">
      <c r="A37" s="73">
        <v>44936</v>
      </c>
      <c r="B37" s="73" t="s">
        <v>31</v>
      </c>
      <c r="C37" t="s">
        <v>175</v>
      </c>
      <c r="D37" t="s">
        <v>149</v>
      </c>
      <c r="E37" s="21">
        <v>15000</v>
      </c>
    </row>
    <row r="38" spans="1:5">
      <c r="A38" s="73">
        <v>44936</v>
      </c>
      <c r="B38" s="73" t="s">
        <v>31</v>
      </c>
      <c r="C38" t="s">
        <v>159</v>
      </c>
      <c r="D38" t="s">
        <v>149</v>
      </c>
      <c r="E38" s="21">
        <v>200000</v>
      </c>
    </row>
    <row r="39" spans="1:5">
      <c r="A39" s="73">
        <v>45069</v>
      </c>
      <c r="B39" s="73" t="s">
        <v>31</v>
      </c>
      <c r="C39" t="s">
        <v>173</v>
      </c>
      <c r="D39" t="s">
        <v>149</v>
      </c>
      <c r="E39" s="21">
        <v>40000</v>
      </c>
    </row>
    <row r="40" spans="1:5">
      <c r="A40" s="73">
        <v>45146</v>
      </c>
      <c r="B40" s="73" t="s">
        <v>31</v>
      </c>
      <c r="C40" t="s">
        <v>175</v>
      </c>
      <c r="D40" t="s">
        <v>149</v>
      </c>
      <c r="E40" s="21">
        <v>5000</v>
      </c>
    </row>
    <row r="41" spans="1:5" ht="15" thickBot="1"/>
    <row r="42" spans="1:5">
      <c r="A42" s="86"/>
      <c r="B42" s="76" t="s">
        <v>31</v>
      </c>
      <c r="C42" s="87"/>
      <c r="D42" s="26" t="s">
        <v>151</v>
      </c>
      <c r="E42" s="27">
        <f>SUM(E26:E41)</f>
        <v>1247005</v>
      </c>
    </row>
    <row r="43" spans="1:5" s="81" customFormat="1">
      <c r="A43" s="84"/>
      <c r="B43" s="84"/>
      <c r="E43" s="85"/>
    </row>
    <row r="44" spans="1:5">
      <c r="A44" s="73">
        <v>44896</v>
      </c>
      <c r="B44" s="88" t="s">
        <v>3</v>
      </c>
      <c r="C44" t="s">
        <v>160</v>
      </c>
      <c r="D44" t="s">
        <v>149</v>
      </c>
      <c r="E44" s="21">
        <v>-2017</v>
      </c>
    </row>
    <row r="45" spans="1:5" ht="15" thickBot="1"/>
    <row r="46" spans="1:5">
      <c r="A46" s="86"/>
      <c r="B46" s="89" t="s">
        <v>3</v>
      </c>
      <c r="C46" s="87"/>
      <c r="D46" s="26" t="s">
        <v>161</v>
      </c>
      <c r="E46" s="27">
        <f>SUM(E44:E45)</f>
        <v>-2017</v>
      </c>
    </row>
    <row r="47" spans="1:5" s="81" customFormat="1">
      <c r="A47" s="84"/>
      <c r="B47" s="84"/>
      <c r="E47" s="85"/>
    </row>
    <row r="48" spans="1:5">
      <c r="A48" s="73">
        <v>44907</v>
      </c>
      <c r="B48" s="88" t="s">
        <v>29</v>
      </c>
      <c r="C48" t="s">
        <v>160</v>
      </c>
      <c r="D48" t="s">
        <v>149</v>
      </c>
      <c r="E48" s="21">
        <v>-12500</v>
      </c>
    </row>
    <row r="49" spans="1:5" ht="15" thickBot="1"/>
    <row r="50" spans="1:5" ht="15" thickTop="1">
      <c r="A50" s="90"/>
      <c r="B50" s="91" t="s">
        <v>29</v>
      </c>
      <c r="C50" s="51"/>
      <c r="D50" s="92" t="s">
        <v>161</v>
      </c>
      <c r="E50" s="93">
        <f>SUM(E48:E49)</f>
        <v>-12500</v>
      </c>
    </row>
    <row r="51" spans="1:5" s="81" customFormat="1">
      <c r="A51" s="84"/>
      <c r="B51" s="84"/>
      <c r="E51" s="85"/>
    </row>
    <row r="52" spans="1:5">
      <c r="A52" s="73">
        <v>44896</v>
      </c>
      <c r="B52" s="88" t="s">
        <v>162</v>
      </c>
      <c r="C52" t="s">
        <v>160</v>
      </c>
      <c r="D52" t="s">
        <v>149</v>
      </c>
      <c r="E52" s="21">
        <v>-200000</v>
      </c>
    </row>
    <row r="53" spans="1:5">
      <c r="A53" s="73">
        <v>44936</v>
      </c>
      <c r="B53" s="73" t="s">
        <v>162</v>
      </c>
      <c r="C53" t="s">
        <v>164</v>
      </c>
      <c r="D53" t="s">
        <v>149</v>
      </c>
      <c r="E53" s="21">
        <v>-90000</v>
      </c>
    </row>
    <row r="54" spans="1:5">
      <c r="A54" s="73">
        <v>45118</v>
      </c>
      <c r="B54" s="73" t="s">
        <v>162</v>
      </c>
      <c r="C54" t="s">
        <v>163</v>
      </c>
      <c r="D54" t="s">
        <v>149</v>
      </c>
      <c r="E54" s="102">
        <v>-10000</v>
      </c>
    </row>
    <row r="56" spans="1:5" ht="15" thickBot="1"/>
    <row r="57" spans="1:5" ht="15" thickTop="1">
      <c r="A57" s="90"/>
      <c r="B57" s="94" t="s">
        <v>162</v>
      </c>
      <c r="C57" s="51"/>
      <c r="D57" s="92" t="s">
        <v>161</v>
      </c>
      <c r="E57" s="93">
        <f>SUM(E52:E54)</f>
        <v>-300000</v>
      </c>
    </row>
    <row r="58" spans="1:5">
      <c r="A58" s="84"/>
      <c r="B58" s="84"/>
      <c r="C58" s="81"/>
      <c r="D58" s="81"/>
      <c r="E58" s="85"/>
    </row>
    <row r="59" spans="1:5">
      <c r="A59" s="73">
        <v>45118</v>
      </c>
      <c r="B59" s="88" t="s">
        <v>2</v>
      </c>
      <c r="C59" t="s">
        <v>179</v>
      </c>
      <c r="D59" t="s">
        <v>149</v>
      </c>
      <c r="E59" s="102">
        <v>10000</v>
      </c>
    </row>
    <row r="60" spans="1:5" ht="15" thickBot="1"/>
    <row r="61" spans="1:5" ht="15" thickTop="1">
      <c r="A61" s="90"/>
      <c r="B61" s="91" t="s">
        <v>2</v>
      </c>
      <c r="C61" s="51"/>
      <c r="D61" s="92" t="s">
        <v>161</v>
      </c>
      <c r="E61" s="93">
        <f>SUM(E59:E60)</f>
        <v>10000</v>
      </c>
    </row>
    <row r="62" spans="1:5">
      <c r="A62" s="84"/>
      <c r="B62" s="84"/>
      <c r="C62" s="81"/>
      <c r="D62" s="81"/>
      <c r="E62" s="85"/>
    </row>
    <row r="63" spans="1:5">
      <c r="A63" s="73">
        <v>44936</v>
      </c>
      <c r="B63" s="88" t="s">
        <v>23</v>
      </c>
      <c r="C63" t="s">
        <v>177</v>
      </c>
      <c r="D63" t="s">
        <v>149</v>
      </c>
      <c r="E63" s="21">
        <v>-40000</v>
      </c>
    </row>
    <row r="64" spans="1:5">
      <c r="A64" s="73">
        <v>45013</v>
      </c>
      <c r="B64" s="88" t="s">
        <v>23</v>
      </c>
      <c r="C64" t="s">
        <v>183</v>
      </c>
      <c r="D64" t="s">
        <v>149</v>
      </c>
      <c r="E64" s="21">
        <v>5000</v>
      </c>
    </row>
    <row r="65" spans="1:5" ht="15" thickBot="1"/>
    <row r="66" spans="1:5" ht="15" thickTop="1">
      <c r="A66" s="90"/>
      <c r="B66" s="91" t="s">
        <v>23</v>
      </c>
      <c r="C66" s="51"/>
      <c r="D66" s="92" t="s">
        <v>161</v>
      </c>
      <c r="E66" s="93">
        <f>SUM(E63:E65)</f>
        <v>-35000</v>
      </c>
    </row>
    <row r="67" spans="1:5">
      <c r="A67" s="84"/>
      <c r="B67" s="84"/>
      <c r="C67" s="81"/>
      <c r="D67" s="81"/>
      <c r="E67" s="85"/>
    </row>
    <row r="68" spans="1:5">
      <c r="A68" s="73">
        <v>44936</v>
      </c>
      <c r="B68" s="88" t="s">
        <v>27</v>
      </c>
      <c r="C68" t="s">
        <v>178</v>
      </c>
      <c r="D68" t="s">
        <v>149</v>
      </c>
      <c r="E68" s="21">
        <v>-175000</v>
      </c>
    </row>
    <row r="69" spans="1:5" ht="15" thickBot="1"/>
    <row r="70" spans="1:5" ht="15" thickTop="1">
      <c r="A70" s="90"/>
      <c r="B70" s="91" t="s">
        <v>27</v>
      </c>
      <c r="C70" s="51"/>
      <c r="D70" s="92" t="s">
        <v>161</v>
      </c>
      <c r="E70" s="93">
        <f>SUM(E68:E69)</f>
        <v>-175000</v>
      </c>
    </row>
    <row r="71" spans="1:5">
      <c r="A71" s="84"/>
      <c r="B71" s="84"/>
      <c r="C71" s="81"/>
      <c r="D71" s="81"/>
      <c r="E71" s="85"/>
    </row>
    <row r="72" spans="1:5">
      <c r="A72" s="73">
        <v>44936</v>
      </c>
      <c r="B72" s="88" t="s">
        <v>27</v>
      </c>
      <c r="C72" t="s">
        <v>180</v>
      </c>
      <c r="D72" t="s">
        <v>149</v>
      </c>
      <c r="E72" s="21">
        <v>-5000</v>
      </c>
    </row>
    <row r="73" spans="1:5" ht="15" thickBot="1"/>
    <row r="74" spans="1:5" ht="15" thickTop="1">
      <c r="A74" s="90"/>
      <c r="B74" s="91" t="s">
        <v>27</v>
      </c>
      <c r="C74" s="51"/>
      <c r="D74" s="92" t="s">
        <v>161</v>
      </c>
      <c r="E74" s="93">
        <f>SUM(E72:E73)</f>
        <v>-5000</v>
      </c>
    </row>
    <row r="75" spans="1:5">
      <c r="A75" s="84"/>
      <c r="B75" s="84"/>
      <c r="C75" s="81"/>
      <c r="D75" s="81"/>
      <c r="E75" s="85"/>
    </row>
    <row r="76" spans="1:5">
      <c r="A76" s="73">
        <v>44936</v>
      </c>
      <c r="B76" s="88" t="s">
        <v>27</v>
      </c>
      <c r="C76" t="s">
        <v>181</v>
      </c>
      <c r="D76" t="s">
        <v>149</v>
      </c>
      <c r="E76" s="21">
        <v>-5000</v>
      </c>
    </row>
    <row r="77" spans="1:5" ht="15" thickBot="1"/>
    <row r="78" spans="1:5" ht="15" thickTop="1">
      <c r="A78" s="90"/>
      <c r="B78" s="91" t="s">
        <v>27</v>
      </c>
      <c r="C78" s="51"/>
      <c r="D78" s="92" t="s">
        <v>161</v>
      </c>
      <c r="E78" s="93">
        <f>SUM(E76:E77)</f>
        <v>-5000</v>
      </c>
    </row>
    <row r="79" spans="1:5">
      <c r="A79" s="84"/>
      <c r="B79" s="84"/>
      <c r="C79" s="81"/>
      <c r="D79" s="81"/>
      <c r="E79" s="85"/>
    </row>
    <row r="80" spans="1:5">
      <c r="A80" s="73">
        <v>44936</v>
      </c>
      <c r="B80" s="88" t="s">
        <v>192</v>
      </c>
      <c r="C80" t="s">
        <v>182</v>
      </c>
      <c r="D80" t="s">
        <v>149</v>
      </c>
      <c r="E80" s="21">
        <v>-15000</v>
      </c>
    </row>
    <row r="81" spans="1:5" ht="15" thickBot="1">
      <c r="A81" s="73">
        <v>45146</v>
      </c>
      <c r="B81" s="73" t="s">
        <v>192</v>
      </c>
      <c r="C81" t="s">
        <v>191</v>
      </c>
      <c r="E81" s="21">
        <v>-5000</v>
      </c>
    </row>
    <row r="82" spans="1:5" ht="15" thickTop="1">
      <c r="A82" s="90"/>
      <c r="B82" s="98" t="s">
        <v>192</v>
      </c>
      <c r="C82" s="51"/>
      <c r="D82" s="92" t="s">
        <v>161</v>
      </c>
      <c r="E82" s="93">
        <f>SUM(E80:E81)</f>
        <v>-20000</v>
      </c>
    </row>
    <row r="91" spans="1:5">
      <c r="D91" t="s">
        <v>185</v>
      </c>
      <c r="E91" s="21">
        <f>SUM(E6+E11+E16+E24+E42+E46+E50+E57+E61+E66+E70+E74+E78+E82)</f>
        <v>0</v>
      </c>
    </row>
  </sheetData>
  <printOptions headings="1" gridLines="1"/>
  <pageMargins left="0.25" right="0.25" top="0.75" bottom="0.75" header="0.3" footer="0.3"/>
  <pageSetup scale="68" orientation="portrait" r:id="rId1"/>
  <headerFooter>
    <oddHeader>&amp;L&amp;"-,Bold"COLCHESTER SENIOR CENTER BUILDING PROJECT&amp;C&amp;"-,Bold"BUDGET TRANSFERS/ADJUSTMENTS&amp;R&amp;"-,Bold"&amp;D</oddHeader>
  </headerFooter>
  <colBreaks count="1" manualBreakCount="1">
    <brk id="5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Budget</vt:lpstr>
      <vt:lpstr>Payments- Inv</vt:lpstr>
      <vt:lpstr>Tranfers-Adj</vt:lpstr>
      <vt:lpstr>Budget!Print_Area</vt:lpstr>
      <vt:lpstr>'Tranfers-Adj'!Print_Area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ant-kat</dc:creator>
  <cp:lastModifiedBy>ant-kat</cp:lastModifiedBy>
  <cp:lastPrinted>2023-08-07T13:41:43Z</cp:lastPrinted>
  <dcterms:created xsi:type="dcterms:W3CDTF">2021-11-17T17:35:47Z</dcterms:created>
  <dcterms:modified xsi:type="dcterms:W3CDTF">2023-08-13T14:51:18Z</dcterms:modified>
</cp:coreProperties>
</file>