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wnofcolchester-my.sharepoint.com/personal/gfurman_colchesterct_gov/Documents/Desktop/"/>
    </mc:Choice>
  </mc:AlternateContent>
  <xr:revisionPtr revIDLastSave="0" documentId="8_{0D4CEEC7-ED1C-43EE-9EBA-5C3AA05832F6}" xr6:coauthVersionLast="47" xr6:coauthVersionMax="47" xr10:uidLastSave="{00000000-0000-0000-0000-000000000000}"/>
  <bookViews>
    <workbookView xWindow="-120" yWindow="-120" windowWidth="29040" windowHeight="17640" tabRatio="596" xr2:uid="{00000000-000D-0000-FFFF-FFFF00000000}"/>
  </bookViews>
  <sheets>
    <sheet name="Budget" sheetId="1" r:id="rId1"/>
    <sheet name="Adjustments" sheetId="2" r:id="rId2"/>
    <sheet name="Payments" sheetId="3" r:id="rId3"/>
  </sheets>
  <definedNames>
    <definedName name="_xlnm.Print_Area" localSheetId="0">Budget!$A$1:$J$61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3" l="1"/>
  <c r="F17" i="3" l="1"/>
  <c r="F18" i="1"/>
  <c r="E68" i="2"/>
  <c r="E27" i="1" s="1"/>
  <c r="H27" i="1" s="1"/>
  <c r="I27" i="1" s="1"/>
  <c r="E62" i="2"/>
  <c r="D17" i="1" s="1"/>
  <c r="E17" i="1" s="1"/>
  <c r="H17" i="1" s="1"/>
  <c r="I17" i="1" s="1"/>
  <c r="E56" i="2"/>
  <c r="D23" i="1" s="1"/>
  <c r="E23" i="1" s="1"/>
  <c r="H23" i="1" s="1"/>
  <c r="I23" i="1" s="1"/>
  <c r="E50" i="2"/>
  <c r="E22" i="1" s="1"/>
  <c r="H22" i="1" s="1"/>
  <c r="I22" i="1" s="1"/>
  <c r="E41" i="2"/>
  <c r="E24" i="1" s="1"/>
  <c r="H24" i="1" s="1"/>
  <c r="I24" i="1" s="1"/>
  <c r="F77" i="3"/>
  <c r="G15" i="1" s="1"/>
  <c r="F72" i="3"/>
  <c r="F19" i="1" s="1"/>
  <c r="G7" i="1"/>
  <c r="E48" i="1"/>
  <c r="F66" i="3"/>
  <c r="F7" i="1" s="1"/>
  <c r="D43" i="1"/>
  <c r="C43" i="1"/>
  <c r="F52" i="3"/>
  <c r="F39" i="1" s="1"/>
  <c r="G39" i="1"/>
  <c r="G10" i="1"/>
  <c r="F10" i="1"/>
  <c r="G40" i="1"/>
  <c r="F7" i="3"/>
  <c r="F40" i="1" s="1"/>
  <c r="E33" i="2"/>
  <c r="D31" i="1" s="1"/>
  <c r="E31" i="1" s="1"/>
  <c r="H31" i="1" s="1"/>
  <c r="I31" i="1" s="1"/>
  <c r="E22" i="2"/>
  <c r="D10" i="1" s="1"/>
  <c r="E10" i="1" s="1"/>
  <c r="E11" i="2"/>
  <c r="E40" i="1"/>
  <c r="E39" i="1"/>
  <c r="E43" i="1" s="1"/>
  <c r="E19" i="1"/>
  <c r="C35" i="1"/>
  <c r="E12" i="1"/>
  <c r="J12" i="1" s="1"/>
  <c r="E11" i="1"/>
  <c r="H11" i="1" s="1"/>
  <c r="I11" i="1" s="1"/>
  <c r="E15" i="1"/>
  <c r="H16" i="1"/>
  <c r="I16" i="1" s="1"/>
  <c r="E28" i="1"/>
  <c r="H28" i="1" s="1"/>
  <c r="I28" i="1" s="1"/>
  <c r="J19" i="1" l="1"/>
  <c r="H15" i="1"/>
  <c r="I15" i="1" s="1"/>
  <c r="G19" i="1"/>
  <c r="H19" i="1" s="1"/>
  <c r="I19" i="1" s="1"/>
  <c r="G18" i="1"/>
  <c r="H18" i="1" s="1"/>
  <c r="I18" i="1" s="1"/>
  <c r="G43" i="1"/>
  <c r="F43" i="1"/>
  <c r="J43" i="1" s="1"/>
  <c r="F35" i="1"/>
  <c r="J7" i="1"/>
  <c r="H39" i="1"/>
  <c r="H10" i="1"/>
  <c r="I10" i="1" s="1"/>
  <c r="J40" i="1"/>
  <c r="D35" i="1"/>
  <c r="E35" i="1" s="1"/>
  <c r="E32" i="1"/>
  <c r="H32" i="1" s="1"/>
  <c r="I32" i="1" s="1"/>
  <c r="J39" i="1"/>
  <c r="H40" i="1"/>
  <c r="I40" i="1" s="1"/>
  <c r="H12" i="1"/>
  <c r="I12" i="1" s="1"/>
  <c r="J18" i="1"/>
  <c r="J11" i="1"/>
  <c r="J23" i="1"/>
  <c r="J24" i="1"/>
  <c r="J27" i="1"/>
  <c r="J10" i="1"/>
  <c r="H7" i="1"/>
  <c r="I7" i="1" s="1"/>
  <c r="J22" i="1"/>
  <c r="J17" i="1"/>
  <c r="J16" i="1"/>
  <c r="J31" i="1"/>
  <c r="J15" i="1"/>
  <c r="J28" i="1"/>
  <c r="J32" i="1" l="1"/>
  <c r="G35" i="1"/>
  <c r="H35" i="1" s="1"/>
  <c r="I35" i="1" s="1"/>
  <c r="I39" i="1"/>
  <c r="I43" i="1" s="1"/>
  <c r="H43" i="1"/>
  <c r="J35" i="1"/>
</calcChain>
</file>

<file path=xl/sharedStrings.xml><?xml version="1.0" encoding="utf-8"?>
<sst xmlns="http://schemas.openxmlformats.org/spreadsheetml/2006/main" count="344" uniqueCount="128">
  <si>
    <t>Description</t>
  </si>
  <si>
    <t>Commissioning Agent</t>
  </si>
  <si>
    <t>Testing and Inspections</t>
  </si>
  <si>
    <t>State Building Permit</t>
  </si>
  <si>
    <t>Utility Connection Fees</t>
  </si>
  <si>
    <t>Owner's Contingency</t>
  </si>
  <si>
    <t>Munis Acct. No.</t>
  </si>
  <si>
    <t>Original Budget Amount</t>
  </si>
  <si>
    <t>Budget Adjustments</t>
  </si>
  <si>
    <t>Committed Encumbered</t>
  </si>
  <si>
    <t>Uncommitted Balance</t>
  </si>
  <si>
    <t>Total Project Cost</t>
  </si>
  <si>
    <t>% Expended/ Completed</t>
  </si>
  <si>
    <t>a</t>
  </si>
  <si>
    <t>b</t>
  </si>
  <si>
    <t>c</t>
  </si>
  <si>
    <t>a + b</t>
  </si>
  <si>
    <t>d</t>
  </si>
  <si>
    <t>e</t>
  </si>
  <si>
    <t>f</t>
  </si>
  <si>
    <t>c - e</t>
  </si>
  <si>
    <t>g</t>
  </si>
  <si>
    <t>h</t>
  </si>
  <si>
    <t>Architect and Engineering Services</t>
  </si>
  <si>
    <t>A/E Fees</t>
  </si>
  <si>
    <t>Owner's Oversight Fees</t>
  </si>
  <si>
    <t>Project Manager/Owner's Rep.</t>
  </si>
  <si>
    <t>Town Professional Fees</t>
  </si>
  <si>
    <t>Town Legal Services</t>
  </si>
  <si>
    <t>Town Insurance/Builder's Risk</t>
  </si>
  <si>
    <t>Construction Costs</t>
  </si>
  <si>
    <t>Construction Manager GMP</t>
  </si>
  <si>
    <t>FF &amp; E (Furniture, Fixtures, Equip.</t>
  </si>
  <si>
    <t>Furniture and Equipment</t>
  </si>
  <si>
    <t>Moving &amp; Relocation Costs</t>
  </si>
  <si>
    <t>Contingencies</t>
  </si>
  <si>
    <t>Design and Estimating Contingency</t>
  </si>
  <si>
    <t>Grand Totals</t>
  </si>
  <si>
    <t>d / c</t>
  </si>
  <si>
    <t>30054780-62201</t>
  </si>
  <si>
    <t>30054780-62250</t>
  </si>
  <si>
    <t>Costs of Issuance</t>
  </si>
  <si>
    <t>30054780-60302</t>
  </si>
  <si>
    <t>30054780-61101</t>
  </si>
  <si>
    <t>30054780-61206</t>
  </si>
  <si>
    <t>30054780-61263</t>
  </si>
  <si>
    <t>30054780-61411</t>
  </si>
  <si>
    <t>30054780-64469</t>
  </si>
  <si>
    <t>30054780-68416</t>
  </si>
  <si>
    <t>30054780-62208</t>
  </si>
  <si>
    <t>30054780-61105</t>
  </si>
  <si>
    <t>Administrative Costs</t>
  </si>
  <si>
    <t>30054780-61232</t>
  </si>
  <si>
    <t>Printing &amp; Legal Notices</t>
  </si>
  <si>
    <t>Pre Referendum Costs</t>
  </si>
  <si>
    <t>Silver/Petrucelli - Architects</t>
  </si>
  <si>
    <t>Construction Solutions Group - OPM</t>
  </si>
  <si>
    <t>COR's</t>
  </si>
  <si>
    <t>Silver/Petrucelli</t>
  </si>
  <si>
    <t>001</t>
  </si>
  <si>
    <t>Construction Solutions Group</t>
  </si>
  <si>
    <t>002</t>
  </si>
  <si>
    <t>003</t>
  </si>
  <si>
    <t>004</t>
  </si>
  <si>
    <t>005</t>
  </si>
  <si>
    <t>006</t>
  </si>
  <si>
    <t>Additional Cost Estimates</t>
  </si>
  <si>
    <t>Date</t>
  </si>
  <si>
    <t>Amount</t>
  </si>
  <si>
    <t>Category</t>
  </si>
  <si>
    <t>Invoice Number</t>
  </si>
  <si>
    <t>Firm Name</t>
  </si>
  <si>
    <t>Budget Adjustment</t>
  </si>
  <si>
    <t xml:space="preserve">$ Owner Contingency to Project Manager/ Owner's Rep </t>
  </si>
  <si>
    <t>Budget Category</t>
  </si>
  <si>
    <t xml:space="preserve">Total = </t>
  </si>
  <si>
    <t>CSG</t>
  </si>
  <si>
    <t>Pre-Construction Services</t>
  </si>
  <si>
    <t>Total</t>
  </si>
  <si>
    <t xml:space="preserve">CSG </t>
  </si>
  <si>
    <t>Pre-Construction Services Contract Value</t>
  </si>
  <si>
    <t>Construction Services -Post Referendum</t>
  </si>
  <si>
    <t>Committee Clerk</t>
  </si>
  <si>
    <t>Silver Petrucelli</t>
  </si>
  <si>
    <t>20-1473</t>
  </si>
  <si>
    <t>20-1694</t>
  </si>
  <si>
    <t>20-1943</t>
  </si>
  <si>
    <t>20-2176</t>
  </si>
  <si>
    <t>20-2257</t>
  </si>
  <si>
    <t>Pre Referendum Totals</t>
  </si>
  <si>
    <t>Expended (Paid)</t>
  </si>
  <si>
    <t>22-0125</t>
  </si>
  <si>
    <t>Additional Test Bore Costs</t>
  </si>
  <si>
    <t xml:space="preserve">Current Budget </t>
  </si>
  <si>
    <t>e + f</t>
  </si>
  <si>
    <t>22-0366</t>
  </si>
  <si>
    <t>Flow Test and Boring Survey</t>
  </si>
  <si>
    <t>Wetlands Delineation/ Wetlands Report &amp; Submission</t>
  </si>
  <si>
    <t>22-0537</t>
  </si>
  <si>
    <t>22-0637</t>
  </si>
  <si>
    <t>22-0208</t>
  </si>
  <si>
    <t>21-0420</t>
  </si>
  <si>
    <t>Fee Adjustment</t>
  </si>
  <si>
    <t>22-0703</t>
  </si>
  <si>
    <t>22-0987</t>
  </si>
  <si>
    <t>22-0905</t>
  </si>
  <si>
    <t>7A</t>
  </si>
  <si>
    <t>Rivereast News Bulletin</t>
  </si>
  <si>
    <t>217798-001RE</t>
  </si>
  <si>
    <t>Hartford Courant</t>
  </si>
  <si>
    <t>Shipman &amp; Goodwin</t>
  </si>
  <si>
    <t>Town Legal Service</t>
  </si>
  <si>
    <t>Deduct Value/ Move to Utility Connection Fees</t>
  </si>
  <si>
    <t>Deduct Value/ Move to Construction Manager GMP</t>
  </si>
  <si>
    <t>Increase value based on BC meeting 10/11/20222</t>
  </si>
  <si>
    <t>Move remaining value from Design and Estimating Contingency per BC meeting on 10/11/2022</t>
  </si>
  <si>
    <t>Remove Value/ Move to GMP</t>
  </si>
  <si>
    <t xml:space="preserve">Total= </t>
  </si>
  <si>
    <t>Move $$ from State Building Permit</t>
  </si>
  <si>
    <t>22-1157</t>
  </si>
  <si>
    <t>Value tranferred from Town Insurance/ BR</t>
  </si>
  <si>
    <t>FFE</t>
  </si>
  <si>
    <t>Value tranferred from FFE</t>
  </si>
  <si>
    <t>Move $$ from Owner's Contingency to GMP</t>
  </si>
  <si>
    <t>Value transferred from Owner Contingency</t>
  </si>
  <si>
    <t>Bendas Gift Added to Budget</t>
  </si>
  <si>
    <t>22-1283</t>
  </si>
  <si>
    <r>
      <t xml:space="preserve">Colchester Budget Worksheet </t>
    </r>
    <r>
      <rPr>
        <b/>
        <sz val="14"/>
        <color theme="1"/>
        <rFont val="Calibri"/>
        <family val="2"/>
        <scheme val="minor"/>
      </rPr>
      <t xml:space="preserve">        For Committee Use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</si>
</sst>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4" fontId="1" fillId="0" borderId="2" xfId="0" applyNumberFormat="1" applyFont="1" applyBorder="1" applyAlignment="1">
      <alignment horizontal="center" wrapText="1"/>
    </xf>
    <xf numFmtId="0" fontId="2" fillId="0" borderId="0" xfId="0" applyFont="1"/>
    <xf numFmtId="44" fontId="2" fillId="0" borderId="0" xfId="0" applyNumberFormat="1" applyFont="1"/>
    <xf numFmtId="0" fontId="1" fillId="0" borderId="0" xfId="0" applyFont="1"/>
    <xf numFmtId="10" fontId="1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10" fontId="2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7" fontId="4" fillId="0" borderId="0" xfId="0" applyNumberFormat="1" applyFont="1" applyAlignment="1">
      <alignment horizontal="center"/>
    </xf>
    <xf numFmtId="7" fontId="0" fillId="0" borderId="0" xfId="0" applyNumberFormat="1"/>
    <xf numFmtId="0" fontId="2" fillId="4" borderId="0" xfId="0" applyFont="1" applyFill="1"/>
    <xf numFmtId="44" fontId="2" fillId="4" borderId="0" xfId="0" applyNumberFormat="1" applyFont="1" applyFill="1"/>
    <xf numFmtId="10" fontId="2" fillId="4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7" fontId="3" fillId="0" borderId="4" xfId="0" applyNumberFormat="1" applyFont="1" applyBorder="1"/>
    <xf numFmtId="0" fontId="3" fillId="0" borderId="0" xfId="0" applyFont="1"/>
    <xf numFmtId="0" fontId="1" fillId="0" borderId="4" xfId="0" applyFont="1" applyBorder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5" borderId="0" xfId="0" applyFont="1" applyFill="1"/>
    <xf numFmtId="7" fontId="3" fillId="5" borderId="0" xfId="0" applyNumberFormat="1" applyFont="1" applyFill="1"/>
    <xf numFmtId="7" fontId="2" fillId="0" borderId="0" xfId="0" applyNumberFormat="1" applyFont="1"/>
    <xf numFmtId="0" fontId="0" fillId="5" borderId="0" xfId="0" applyFill="1"/>
    <xf numFmtId="7" fontId="2" fillId="0" borderId="5" xfId="0" applyNumberFormat="1" applyFont="1" applyBorder="1"/>
    <xf numFmtId="164" fontId="3" fillId="0" borderId="0" xfId="0" applyNumberFormat="1" applyFont="1"/>
    <xf numFmtId="7" fontId="3" fillId="0" borderId="0" xfId="0" applyNumberFormat="1" applyFont="1"/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7" fontId="4" fillId="0" borderId="4" xfId="0" applyNumberFormat="1" applyFont="1" applyBorder="1" applyAlignment="1">
      <alignment horizontal="center"/>
    </xf>
    <xf numFmtId="14" fontId="2" fillId="0" borderId="0" xfId="0" applyNumberFormat="1" applyFont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/>
    <xf numFmtId="7" fontId="3" fillId="0" borderId="4" xfId="0" applyNumberFormat="1" applyFont="1" applyBorder="1" applyAlignment="1">
      <alignment horizontal="center"/>
    </xf>
    <xf numFmtId="0" fontId="1" fillId="6" borderId="0" xfId="0" applyFont="1" applyFill="1"/>
    <xf numFmtId="44" fontId="1" fillId="6" borderId="0" xfId="0" applyNumberFormat="1" applyFont="1" applyFill="1"/>
    <xf numFmtId="10" fontId="1" fillId="6" borderId="0" xfId="0" applyNumberFormat="1" applyFont="1" applyFill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3" xfId="0" applyBorder="1"/>
    <xf numFmtId="164" fontId="0" fillId="0" borderId="3" xfId="0" applyNumberFormat="1" applyBorder="1"/>
    <xf numFmtId="0" fontId="3" fillId="0" borderId="3" xfId="0" applyFont="1" applyBorder="1"/>
    <xf numFmtId="7" fontId="3" fillId="0" borderId="3" xfId="0" applyNumberFormat="1" applyFont="1" applyBorder="1"/>
    <xf numFmtId="44" fontId="2" fillId="7" borderId="0" xfId="0" applyNumberFormat="1" applyFont="1" applyFill="1"/>
    <xf numFmtId="0" fontId="8" fillId="0" borderId="0" xfId="0" applyFont="1"/>
    <xf numFmtId="0" fontId="0" fillId="0" borderId="6" xfId="0" applyBorder="1"/>
    <xf numFmtId="164" fontId="0" fillId="0" borderId="6" xfId="0" applyNumberFormat="1" applyBorder="1"/>
    <xf numFmtId="0" fontId="4" fillId="0" borderId="6" xfId="0" applyFont="1" applyBorder="1" applyAlignment="1">
      <alignment horizontal="center"/>
    </xf>
    <xf numFmtId="7" fontId="0" fillId="0" borderId="6" xfId="0" applyNumberFormat="1" applyBorder="1"/>
    <xf numFmtId="0" fontId="2" fillId="0" borderId="6" xfId="0" applyFont="1" applyBorder="1"/>
    <xf numFmtId="0" fontId="1" fillId="0" borderId="4" xfId="0" applyFont="1" applyBorder="1"/>
    <xf numFmtId="164" fontId="0" fillId="0" borderId="4" xfId="0" applyNumberFormat="1" applyBorder="1" applyAlignment="1">
      <alignment horizontal="center"/>
    </xf>
    <xf numFmtId="0" fontId="0" fillId="0" borderId="4" xfId="0" applyBorder="1"/>
    <xf numFmtId="7" fontId="0" fillId="0" borderId="4" xfId="0" applyNumberFormat="1" applyBorder="1"/>
    <xf numFmtId="164" fontId="0" fillId="5" borderId="0" xfId="0" applyNumberFormat="1" applyFill="1" applyAlignment="1">
      <alignment horizontal="center"/>
    </xf>
    <xf numFmtId="7" fontId="0" fillId="5" borderId="0" xfId="0" applyNumberFormat="1" applyFill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/>
    <xf numFmtId="7" fontId="3" fillId="0" borderId="6" xfId="0" applyNumberFormat="1" applyFont="1" applyBorder="1"/>
    <xf numFmtId="7" fontId="10" fillId="0" borderId="0" xfId="0" applyNumberFormat="1" applyFont="1"/>
    <xf numFmtId="14" fontId="6" fillId="4" borderId="0" xfId="0" applyNumberFormat="1" applyFont="1" applyFill="1" applyAlignment="1">
      <alignment vertical="top"/>
    </xf>
    <xf numFmtId="0" fontId="1" fillId="0" borderId="0" xfId="0" applyFont="1"/>
    <xf numFmtId="0" fontId="1" fillId="3" borderId="0" xfId="0" applyFont="1" applyFill="1"/>
    <xf numFmtId="0" fontId="2" fillId="3" borderId="0" xfId="0" applyFont="1" applyFill="1"/>
    <xf numFmtId="44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</xdr:colOff>
      <xdr:row>0</xdr:row>
      <xdr:rowOff>55960</xdr:rowOff>
    </xdr:from>
    <xdr:to>
      <xdr:col>1</xdr:col>
      <xdr:colOff>271462</xdr:colOff>
      <xdr:row>0</xdr:row>
      <xdr:rowOff>579838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AB6A1C-20F5-4914-96C0-DC57D283E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" y="55960"/>
          <a:ext cx="1197769" cy="52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zoomScaleNormal="100" workbookViewId="0">
      <selection activeCell="G5" sqref="G5"/>
    </sheetView>
  </sheetViews>
  <sheetFormatPr defaultColWidth="8.85546875" defaultRowHeight="12" x14ac:dyDescent="0.2"/>
  <cols>
    <col min="1" max="1" width="13.7109375" style="4" customWidth="1"/>
    <col min="2" max="2" width="26.5703125" style="4" customWidth="1"/>
    <col min="3" max="3" width="15.42578125" style="5" customWidth="1"/>
    <col min="4" max="4" width="11.7109375" style="5" customWidth="1"/>
    <col min="5" max="5" width="15.85546875" style="5" customWidth="1"/>
    <col min="6" max="9" width="11.85546875" style="5" customWidth="1"/>
    <col min="10" max="10" width="10.28515625" style="12" customWidth="1"/>
    <col min="11" max="16384" width="8.85546875" style="4"/>
  </cols>
  <sheetData>
    <row r="1" spans="1:10" ht="61.9" customHeight="1" thickBot="1" x14ac:dyDescent="0.25">
      <c r="A1" s="22"/>
      <c r="B1" s="22"/>
      <c r="C1" s="83" t="s">
        <v>127</v>
      </c>
      <c r="D1" s="84"/>
      <c r="E1" s="84"/>
      <c r="F1" s="84"/>
      <c r="G1" s="84"/>
      <c r="H1" s="79">
        <v>44970</v>
      </c>
      <c r="I1" s="23"/>
      <c r="J1" s="24"/>
    </row>
    <row r="2" spans="1:10" s="2" customFormat="1" ht="43.15" customHeight="1" thickBot="1" x14ac:dyDescent="0.25">
      <c r="A2" s="1" t="s">
        <v>6</v>
      </c>
      <c r="B2" s="2" t="s">
        <v>0</v>
      </c>
      <c r="C2" s="3" t="s">
        <v>7</v>
      </c>
      <c r="D2" s="3" t="s">
        <v>8</v>
      </c>
      <c r="E2" s="3" t="s">
        <v>93</v>
      </c>
      <c r="F2" s="3" t="s">
        <v>90</v>
      </c>
      <c r="G2" s="3" t="s">
        <v>9</v>
      </c>
      <c r="H2" s="3" t="s">
        <v>10</v>
      </c>
      <c r="I2" s="3" t="s">
        <v>11</v>
      </c>
      <c r="J2" s="7" t="s">
        <v>12</v>
      </c>
    </row>
    <row r="3" spans="1:10" s="9" customFormat="1" ht="12.6" customHeight="1" thickBot="1" x14ac:dyDescent="0.25">
      <c r="A3" s="8"/>
      <c r="C3" s="10" t="s">
        <v>13</v>
      </c>
      <c r="D3" s="10" t="s">
        <v>14</v>
      </c>
      <c r="E3" s="10" t="s">
        <v>15</v>
      </c>
      <c r="F3" s="10" t="s">
        <v>17</v>
      </c>
      <c r="G3" s="10" t="s">
        <v>18</v>
      </c>
      <c r="H3" s="10" t="s">
        <v>19</v>
      </c>
      <c r="I3" s="10" t="s">
        <v>21</v>
      </c>
      <c r="J3" s="11" t="s">
        <v>22</v>
      </c>
    </row>
    <row r="4" spans="1:10" s="9" customFormat="1" ht="12" customHeight="1" thickBot="1" x14ac:dyDescent="0.25">
      <c r="A4" s="8"/>
      <c r="C4" s="10"/>
      <c r="D4" s="10"/>
      <c r="E4" s="10" t="s">
        <v>16</v>
      </c>
      <c r="F4" s="10"/>
      <c r="G4" s="10"/>
      <c r="H4" s="10" t="s">
        <v>20</v>
      </c>
      <c r="I4" s="10" t="s">
        <v>94</v>
      </c>
      <c r="J4" s="11" t="s">
        <v>38</v>
      </c>
    </row>
    <row r="6" spans="1:10" x14ac:dyDescent="0.2">
      <c r="B6" s="6" t="s">
        <v>23</v>
      </c>
    </row>
    <row r="7" spans="1:10" x14ac:dyDescent="0.2">
      <c r="A7" s="4" t="s">
        <v>39</v>
      </c>
      <c r="B7" s="4" t="s">
        <v>24</v>
      </c>
      <c r="C7" s="5">
        <v>450000</v>
      </c>
      <c r="D7" s="5">
        <v>-40000</v>
      </c>
      <c r="E7" s="5">
        <v>410000</v>
      </c>
      <c r="F7" s="5">
        <f>Payments!$F$66</f>
        <v>294166.12</v>
      </c>
      <c r="G7" s="5">
        <f>Payments!$F$53+G47+G48+G49+G51</f>
        <v>402066.12</v>
      </c>
      <c r="H7" s="5">
        <f>E7-G7</f>
        <v>7933.8800000000047</v>
      </c>
      <c r="I7" s="5">
        <f>G7+H7</f>
        <v>410000</v>
      </c>
      <c r="J7" s="12">
        <f>F7/E7</f>
        <v>0.7174783414634146</v>
      </c>
    </row>
    <row r="9" spans="1:10" x14ac:dyDescent="0.2">
      <c r="B9" s="6" t="s">
        <v>25</v>
      </c>
    </row>
    <row r="10" spans="1:10" x14ac:dyDescent="0.2">
      <c r="A10" s="4" t="s">
        <v>40</v>
      </c>
      <c r="B10" s="4" t="s">
        <v>26</v>
      </c>
      <c r="C10" s="5">
        <v>297000</v>
      </c>
      <c r="D10" s="36">
        <f>Adjustments!$E$22</f>
        <v>1000</v>
      </c>
      <c r="E10" s="5">
        <f t="shared" ref="E10:E35" si="0">C10+D10</f>
        <v>298000</v>
      </c>
      <c r="F10" s="5">
        <f>Payments!$F$17</f>
        <v>53615.25</v>
      </c>
      <c r="G10" s="5">
        <f>Payments!$F$8+G55</f>
        <v>297405.14</v>
      </c>
      <c r="H10" s="5">
        <f t="shared" ref="H10:H35" si="1">E10-G10</f>
        <v>594.85999999998603</v>
      </c>
      <c r="I10" s="5">
        <f t="shared" ref="I10:I35" si="2">G10+H10</f>
        <v>298000</v>
      </c>
      <c r="J10" s="12">
        <f t="shared" ref="J10:J35" si="3">F10/E10</f>
        <v>0.17991694630872485</v>
      </c>
    </row>
    <row r="11" spans="1:10" x14ac:dyDescent="0.2">
      <c r="A11" s="4" t="s">
        <v>49</v>
      </c>
      <c r="B11" s="4" t="s">
        <v>1</v>
      </c>
      <c r="C11" s="5">
        <v>12500</v>
      </c>
      <c r="D11" s="5">
        <v>0</v>
      </c>
      <c r="E11" s="5">
        <f t="shared" si="0"/>
        <v>12500</v>
      </c>
      <c r="F11" s="5">
        <v>0</v>
      </c>
      <c r="G11" s="5">
        <v>0</v>
      </c>
      <c r="H11" s="5">
        <f t="shared" si="1"/>
        <v>12500</v>
      </c>
      <c r="I11" s="5">
        <f t="shared" si="2"/>
        <v>12500</v>
      </c>
      <c r="J11" s="12">
        <f t="shared" si="3"/>
        <v>0</v>
      </c>
    </row>
    <row r="12" spans="1:10" x14ac:dyDescent="0.2">
      <c r="A12" s="4" t="s">
        <v>49</v>
      </c>
      <c r="B12" s="4" t="s">
        <v>2</v>
      </c>
      <c r="C12" s="5">
        <v>10000</v>
      </c>
      <c r="D12" s="5">
        <v>0</v>
      </c>
      <c r="E12" s="5">
        <f t="shared" si="0"/>
        <v>10000</v>
      </c>
      <c r="F12" s="5">
        <v>0</v>
      </c>
      <c r="G12" s="5">
        <v>0</v>
      </c>
      <c r="H12" s="5">
        <f t="shared" si="1"/>
        <v>10000</v>
      </c>
      <c r="I12" s="5">
        <f t="shared" si="2"/>
        <v>10000</v>
      </c>
      <c r="J12" s="12">
        <f t="shared" si="3"/>
        <v>0</v>
      </c>
    </row>
    <row r="14" spans="1:10" x14ac:dyDescent="0.2">
      <c r="B14" s="6" t="s">
        <v>27</v>
      </c>
    </row>
    <row r="15" spans="1:10" x14ac:dyDescent="0.2">
      <c r="A15" s="4" t="s">
        <v>42</v>
      </c>
      <c r="B15" s="4" t="s">
        <v>28</v>
      </c>
      <c r="C15" s="5">
        <v>5000</v>
      </c>
      <c r="D15" s="5">
        <v>0</v>
      </c>
      <c r="E15" s="5">
        <f t="shared" si="0"/>
        <v>5000</v>
      </c>
      <c r="F15" s="5">
        <v>0</v>
      </c>
      <c r="G15" s="5">
        <f>Payments!$F$77</f>
        <v>940.5</v>
      </c>
      <c r="H15" s="5">
        <f t="shared" si="1"/>
        <v>4059.5</v>
      </c>
      <c r="I15" s="5">
        <f t="shared" si="2"/>
        <v>5000</v>
      </c>
      <c r="J15" s="12">
        <f t="shared" si="3"/>
        <v>0</v>
      </c>
    </row>
    <row r="16" spans="1:10" x14ac:dyDescent="0.2">
      <c r="A16" s="4" t="s">
        <v>43</v>
      </c>
      <c r="B16" s="4" t="s">
        <v>41</v>
      </c>
      <c r="C16" s="5">
        <v>178107</v>
      </c>
      <c r="D16" s="5">
        <v>-175000</v>
      </c>
      <c r="E16" s="5">
        <v>3107</v>
      </c>
      <c r="F16" s="5">
        <v>0</v>
      </c>
      <c r="G16" s="5">
        <v>0</v>
      </c>
      <c r="H16" s="5">
        <f t="shared" si="1"/>
        <v>3107</v>
      </c>
      <c r="I16" s="5">
        <f t="shared" si="2"/>
        <v>3107</v>
      </c>
      <c r="J16" s="12">
        <f t="shared" si="3"/>
        <v>0</v>
      </c>
    </row>
    <row r="17" spans="1:10" x14ac:dyDescent="0.2">
      <c r="A17" s="4" t="s">
        <v>44</v>
      </c>
      <c r="B17" s="4" t="s">
        <v>29</v>
      </c>
      <c r="C17" s="5">
        <v>12500</v>
      </c>
      <c r="D17" s="36">
        <f>Adjustments!$E$62</f>
        <v>-12500</v>
      </c>
      <c r="E17" s="5">
        <f t="shared" si="0"/>
        <v>0</v>
      </c>
      <c r="F17" s="5">
        <v>0</v>
      </c>
      <c r="G17" s="5">
        <v>0</v>
      </c>
      <c r="H17" s="5">
        <f t="shared" si="1"/>
        <v>0</v>
      </c>
      <c r="I17" s="5">
        <f t="shared" si="2"/>
        <v>0</v>
      </c>
      <c r="J17" s="12" t="e">
        <f t="shared" si="3"/>
        <v>#DIV/0!</v>
      </c>
    </row>
    <row r="18" spans="1:10" x14ac:dyDescent="0.2">
      <c r="A18" s="4" t="s">
        <v>50</v>
      </c>
      <c r="B18" s="4" t="s">
        <v>51</v>
      </c>
      <c r="C18" s="5">
        <v>12000</v>
      </c>
      <c r="D18" s="5">
        <v>-5000</v>
      </c>
      <c r="E18" s="5">
        <v>7000</v>
      </c>
      <c r="F18" s="5">
        <f>Payments!$F$42</f>
        <v>1540</v>
      </c>
      <c r="G18" s="5">
        <f>Payments!$F$42</f>
        <v>1540</v>
      </c>
      <c r="H18" s="5">
        <f t="shared" ref="H18:H19" si="4">E18-G18</f>
        <v>5460</v>
      </c>
      <c r="I18" s="5">
        <f t="shared" ref="I18:I19" si="5">G18+H18</f>
        <v>7000</v>
      </c>
      <c r="J18" s="12">
        <f t="shared" ref="J18" si="6">F18/E18</f>
        <v>0.22</v>
      </c>
    </row>
    <row r="19" spans="1:10" x14ac:dyDescent="0.2">
      <c r="A19" s="4" t="s">
        <v>52</v>
      </c>
      <c r="B19" s="4" t="s">
        <v>53</v>
      </c>
      <c r="C19" s="5">
        <v>8000</v>
      </c>
      <c r="D19" s="5">
        <v>-5000</v>
      </c>
      <c r="E19" s="5">
        <f t="shared" ref="E19" si="7">C19+D19</f>
        <v>3000</v>
      </c>
      <c r="F19" s="5">
        <f>Payments!$F$72</f>
        <v>725.62</v>
      </c>
      <c r="G19" s="5">
        <f>Payments!$F$72</f>
        <v>725.62</v>
      </c>
      <c r="H19" s="5">
        <f t="shared" si="4"/>
        <v>2274.38</v>
      </c>
      <c r="I19" s="5">
        <f t="shared" si="5"/>
        <v>3000</v>
      </c>
      <c r="J19" s="12">
        <f>F19/E19</f>
        <v>0.24187333333333333</v>
      </c>
    </row>
    <row r="21" spans="1:10" x14ac:dyDescent="0.2">
      <c r="B21" s="6" t="s">
        <v>30</v>
      </c>
    </row>
    <row r="22" spans="1:10" x14ac:dyDescent="0.2">
      <c r="A22" s="4" t="s">
        <v>47</v>
      </c>
      <c r="B22" s="4" t="s">
        <v>31</v>
      </c>
      <c r="C22" s="5">
        <v>7429465</v>
      </c>
      <c r="D22" s="36">
        <v>1202005</v>
      </c>
      <c r="E22" s="5">
        <f t="shared" si="0"/>
        <v>8631470</v>
      </c>
      <c r="F22" s="5">
        <v>0</v>
      </c>
      <c r="G22" s="5">
        <v>8625000</v>
      </c>
      <c r="H22" s="5">
        <f t="shared" si="1"/>
        <v>6470</v>
      </c>
      <c r="I22" s="5">
        <f t="shared" si="2"/>
        <v>8631470</v>
      </c>
      <c r="J22" s="12">
        <f t="shared" si="3"/>
        <v>0</v>
      </c>
    </row>
    <row r="23" spans="1:10" x14ac:dyDescent="0.2">
      <c r="A23" s="4" t="s">
        <v>47</v>
      </c>
      <c r="B23" s="4" t="s">
        <v>3</v>
      </c>
      <c r="C23" s="5">
        <v>2017</v>
      </c>
      <c r="D23" s="36">
        <f>Adjustments!$E$56</f>
        <v>-2017</v>
      </c>
      <c r="E23" s="5">
        <f t="shared" si="0"/>
        <v>0</v>
      </c>
      <c r="F23" s="5">
        <v>0</v>
      </c>
      <c r="G23" s="5">
        <v>0</v>
      </c>
      <c r="H23" s="5">
        <f t="shared" si="1"/>
        <v>0</v>
      </c>
      <c r="I23" s="5">
        <f t="shared" si="2"/>
        <v>0</v>
      </c>
      <c r="J23" s="12" t="e">
        <f t="shared" si="3"/>
        <v>#DIV/0!</v>
      </c>
    </row>
    <row r="24" spans="1:10" x14ac:dyDescent="0.2">
      <c r="A24" s="4" t="s">
        <v>47</v>
      </c>
      <c r="B24" s="4" t="s">
        <v>4</v>
      </c>
      <c r="C24" s="5">
        <v>15000</v>
      </c>
      <c r="D24" s="36">
        <v>67500</v>
      </c>
      <c r="E24" s="5">
        <f t="shared" si="0"/>
        <v>82500</v>
      </c>
      <c r="F24" s="5">
        <v>0</v>
      </c>
      <c r="G24" s="5">
        <v>0</v>
      </c>
      <c r="H24" s="5">
        <f t="shared" si="1"/>
        <v>82500</v>
      </c>
      <c r="I24" s="5">
        <f t="shared" si="2"/>
        <v>82500</v>
      </c>
      <c r="J24" s="12">
        <f t="shared" si="3"/>
        <v>0</v>
      </c>
    </row>
    <row r="26" spans="1:10" x14ac:dyDescent="0.2">
      <c r="B26" s="6" t="s">
        <v>32</v>
      </c>
    </row>
    <row r="27" spans="1:10" x14ac:dyDescent="0.2">
      <c r="A27" s="4" t="s">
        <v>48</v>
      </c>
      <c r="B27" s="4" t="s">
        <v>33</v>
      </c>
      <c r="C27" s="5">
        <v>300000</v>
      </c>
      <c r="D27" s="36">
        <v>-290000</v>
      </c>
      <c r="E27" s="5">
        <f t="shared" si="0"/>
        <v>10000</v>
      </c>
      <c r="F27" s="5">
        <v>0</v>
      </c>
      <c r="G27" s="5">
        <v>0</v>
      </c>
      <c r="H27" s="5">
        <f t="shared" si="1"/>
        <v>10000</v>
      </c>
      <c r="I27" s="5">
        <f t="shared" si="2"/>
        <v>10000</v>
      </c>
      <c r="J27" s="12">
        <f t="shared" si="3"/>
        <v>0</v>
      </c>
    </row>
    <row r="28" spans="1:10" x14ac:dyDescent="0.2">
      <c r="A28" s="4" t="s">
        <v>45</v>
      </c>
      <c r="B28" s="4" t="s">
        <v>34</v>
      </c>
      <c r="C28" s="5">
        <v>20000</v>
      </c>
      <c r="D28" s="5">
        <v>-15000</v>
      </c>
      <c r="E28" s="5">
        <f t="shared" si="0"/>
        <v>5000</v>
      </c>
      <c r="F28" s="5">
        <v>0</v>
      </c>
      <c r="G28" s="5">
        <v>0</v>
      </c>
      <c r="H28" s="5">
        <f t="shared" si="1"/>
        <v>5000</v>
      </c>
      <c r="I28" s="5">
        <f t="shared" si="2"/>
        <v>5000</v>
      </c>
      <c r="J28" s="12">
        <f t="shared" si="3"/>
        <v>0</v>
      </c>
    </row>
    <row r="30" spans="1:10" x14ac:dyDescent="0.2">
      <c r="B30" s="6" t="s">
        <v>35</v>
      </c>
    </row>
    <row r="31" spans="1:10" x14ac:dyDescent="0.2">
      <c r="A31" s="4" t="s">
        <v>46</v>
      </c>
      <c r="B31" s="4" t="s">
        <v>36</v>
      </c>
      <c r="C31" s="5">
        <v>324988</v>
      </c>
      <c r="D31" s="36">
        <f>Adjustments!$E$33</f>
        <v>-324988</v>
      </c>
      <c r="E31" s="5">
        <f t="shared" si="0"/>
        <v>0</v>
      </c>
      <c r="F31" s="5">
        <v>0</v>
      </c>
      <c r="G31" s="5">
        <v>0</v>
      </c>
      <c r="H31" s="5">
        <f t="shared" si="1"/>
        <v>0</v>
      </c>
      <c r="I31" s="5">
        <f t="shared" si="2"/>
        <v>0</v>
      </c>
      <c r="J31" s="12" t="e">
        <f t="shared" si="3"/>
        <v>#DIV/0!</v>
      </c>
    </row>
    <row r="32" spans="1:10" x14ac:dyDescent="0.2">
      <c r="A32" s="4" t="s">
        <v>46</v>
      </c>
      <c r="B32" s="4" t="s">
        <v>5</v>
      </c>
      <c r="C32" s="5">
        <v>423423</v>
      </c>
      <c r="D32" s="38">
        <v>-401000</v>
      </c>
      <c r="E32" s="5">
        <f t="shared" si="0"/>
        <v>22423</v>
      </c>
      <c r="F32" s="5">
        <v>0</v>
      </c>
      <c r="G32" s="5">
        <v>0</v>
      </c>
      <c r="H32" s="5">
        <f t="shared" si="1"/>
        <v>22423</v>
      </c>
      <c r="I32" s="5">
        <f t="shared" si="2"/>
        <v>22423</v>
      </c>
      <c r="J32" s="12">
        <f t="shared" si="3"/>
        <v>0</v>
      </c>
    </row>
    <row r="35" spans="1:10" s="13" customFormat="1" x14ac:dyDescent="0.2">
      <c r="B35" s="13" t="s">
        <v>37</v>
      </c>
      <c r="C35" s="14">
        <f>SUM(C5:C34)</f>
        <v>9500000</v>
      </c>
      <c r="D35" s="14">
        <f>SUM(D5:D34)</f>
        <v>0</v>
      </c>
      <c r="E35" s="14">
        <f t="shared" si="0"/>
        <v>9500000</v>
      </c>
      <c r="F35" s="14">
        <f>SUM(F5:F34)</f>
        <v>350046.99</v>
      </c>
      <c r="G35" s="14">
        <f>SUM(G5:G34)</f>
        <v>9327677.3800000008</v>
      </c>
      <c r="H35" s="14">
        <f t="shared" si="1"/>
        <v>172322.61999999918</v>
      </c>
      <c r="I35" s="14">
        <f t="shared" si="2"/>
        <v>9500000</v>
      </c>
      <c r="J35" s="15">
        <f t="shared" si="3"/>
        <v>3.6847051578947368E-2</v>
      </c>
    </row>
    <row r="37" spans="1:10" x14ac:dyDescent="0.2">
      <c r="A37" s="80" t="s">
        <v>54</v>
      </c>
      <c r="B37" s="80"/>
      <c r="C37" s="80"/>
    </row>
    <row r="39" spans="1:10" x14ac:dyDescent="0.2">
      <c r="B39" s="4" t="s">
        <v>55</v>
      </c>
      <c r="C39" s="5">
        <v>47000</v>
      </c>
      <c r="D39" s="5">
        <v>0</v>
      </c>
      <c r="E39" s="5">
        <f t="shared" ref="E39:E40" si="8">C39+D39</f>
        <v>47000</v>
      </c>
      <c r="F39" s="5">
        <f>Payments!$F$52</f>
        <v>41352.080000000002</v>
      </c>
      <c r="G39" s="5">
        <f>Payments!$F$43</f>
        <v>46991</v>
      </c>
      <c r="H39" s="5">
        <f t="shared" ref="H39:H40" si="9">E39-G39</f>
        <v>9</v>
      </c>
      <c r="I39" s="5">
        <f t="shared" ref="I39:I40" si="10">G39+H39</f>
        <v>47000</v>
      </c>
      <c r="J39" s="12">
        <f t="shared" ref="J39:J40" si="11">F39/E39</f>
        <v>0.87983148936170219</v>
      </c>
    </row>
    <row r="40" spans="1:10" x14ac:dyDescent="0.2">
      <c r="B40" s="4" t="s">
        <v>56</v>
      </c>
      <c r="C40" s="5">
        <v>15000</v>
      </c>
      <c r="D40" s="5">
        <v>0</v>
      </c>
      <c r="E40" s="5">
        <f t="shared" si="8"/>
        <v>15000</v>
      </c>
      <c r="F40" s="5">
        <f>Payments!$F$7</f>
        <v>14798.65</v>
      </c>
      <c r="G40" s="5">
        <f>Payments!$F$2</f>
        <v>14798.65</v>
      </c>
      <c r="H40" s="5">
        <f t="shared" si="9"/>
        <v>201.35000000000036</v>
      </c>
      <c r="I40" s="5">
        <f t="shared" si="10"/>
        <v>15000</v>
      </c>
      <c r="J40" s="12">
        <f t="shared" si="11"/>
        <v>0.98657666666666666</v>
      </c>
    </row>
    <row r="43" spans="1:10" s="48" customFormat="1" x14ac:dyDescent="0.2">
      <c r="B43" s="48" t="s">
        <v>89</v>
      </c>
      <c r="C43" s="49">
        <f t="shared" ref="C43:I43" si="12">SUM(C39:C40)</f>
        <v>62000</v>
      </c>
      <c r="D43" s="49">
        <f t="shared" si="12"/>
        <v>0</v>
      </c>
      <c r="E43" s="49">
        <f t="shared" si="12"/>
        <v>62000</v>
      </c>
      <c r="F43" s="49">
        <f t="shared" si="12"/>
        <v>56150.73</v>
      </c>
      <c r="G43" s="49">
        <f t="shared" si="12"/>
        <v>61789.65</v>
      </c>
      <c r="H43" s="49">
        <f t="shared" si="12"/>
        <v>210.35000000000036</v>
      </c>
      <c r="I43" s="49">
        <f t="shared" si="12"/>
        <v>62000</v>
      </c>
      <c r="J43" s="50">
        <f t="shared" ref="J43" si="13">F43/E43</f>
        <v>0.90565693548387105</v>
      </c>
    </row>
    <row r="44" spans="1:10" x14ac:dyDescent="0.2">
      <c r="A44" s="6" t="s">
        <v>57</v>
      </c>
    </row>
    <row r="46" spans="1:10" x14ac:dyDescent="0.2">
      <c r="A46" s="81" t="s">
        <v>58</v>
      </c>
      <c r="B46" s="81"/>
    </row>
    <row r="47" spans="1:10" x14ac:dyDescent="0.2">
      <c r="A47" s="16" t="s">
        <v>59</v>
      </c>
      <c r="B47" s="4" t="s">
        <v>92</v>
      </c>
      <c r="C47" s="44">
        <v>44628</v>
      </c>
      <c r="E47" s="5">
        <v>5472</v>
      </c>
      <c r="G47" s="56">
        <v>5472</v>
      </c>
    </row>
    <row r="48" spans="1:10" x14ac:dyDescent="0.2">
      <c r="A48" s="16" t="s">
        <v>61</v>
      </c>
      <c r="B48" s="4" t="s">
        <v>96</v>
      </c>
      <c r="C48" s="44">
        <v>44683</v>
      </c>
      <c r="E48" s="5">
        <f>655.12+550+2750</f>
        <v>3955.12</v>
      </c>
      <c r="G48" s="5">
        <v>3955.12</v>
      </c>
    </row>
    <row r="49" spans="1:7" x14ac:dyDescent="0.2">
      <c r="A49" s="16" t="s">
        <v>62</v>
      </c>
      <c r="B49" s="4" t="s">
        <v>97</v>
      </c>
      <c r="C49" s="44">
        <v>44705</v>
      </c>
      <c r="E49" s="5">
        <v>8030</v>
      </c>
      <c r="G49" s="5">
        <v>8030</v>
      </c>
    </row>
    <row r="50" spans="1:7" x14ac:dyDescent="0.2">
      <c r="A50" s="16" t="s">
        <v>63</v>
      </c>
    </row>
    <row r="51" spans="1:7" x14ac:dyDescent="0.2">
      <c r="A51" s="16" t="s">
        <v>64</v>
      </c>
      <c r="B51" s="4" t="s">
        <v>102</v>
      </c>
      <c r="C51" s="44">
        <v>44740</v>
      </c>
      <c r="E51" s="5">
        <v>485</v>
      </c>
      <c r="G51" s="5">
        <v>485</v>
      </c>
    </row>
    <row r="52" spans="1:7" x14ac:dyDescent="0.2">
      <c r="A52" s="16" t="s">
        <v>65</v>
      </c>
    </row>
    <row r="54" spans="1:7" x14ac:dyDescent="0.2">
      <c r="A54" s="82" t="s">
        <v>60</v>
      </c>
      <c r="B54" s="82"/>
    </row>
    <row r="55" spans="1:7" x14ac:dyDescent="0.2">
      <c r="A55" s="16" t="s">
        <v>59</v>
      </c>
      <c r="B55" s="4" t="s">
        <v>66</v>
      </c>
      <c r="C55" s="44">
        <v>44572</v>
      </c>
      <c r="E55" s="5">
        <v>15455</v>
      </c>
      <c r="G55" s="5">
        <v>15455</v>
      </c>
    </row>
    <row r="56" spans="1:7" x14ac:dyDescent="0.2">
      <c r="A56" s="16" t="s">
        <v>61</v>
      </c>
    </row>
    <row r="57" spans="1:7" x14ac:dyDescent="0.2">
      <c r="A57" s="16" t="s">
        <v>62</v>
      </c>
    </row>
    <row r="58" spans="1:7" x14ac:dyDescent="0.2">
      <c r="A58" s="16" t="s">
        <v>63</v>
      </c>
    </row>
    <row r="59" spans="1:7" x14ac:dyDescent="0.2">
      <c r="A59" s="16" t="s">
        <v>64</v>
      </c>
    </row>
    <row r="60" spans="1:7" x14ac:dyDescent="0.2">
      <c r="A60" s="16" t="s">
        <v>65</v>
      </c>
    </row>
    <row r="61" spans="1:7" x14ac:dyDescent="0.2">
      <c r="A61" s="16"/>
    </row>
  </sheetData>
  <mergeCells count="4">
    <mergeCell ref="A37:C37"/>
    <mergeCell ref="A46:B46"/>
    <mergeCell ref="A54:B54"/>
    <mergeCell ref="C1:G1"/>
  </mergeCells>
  <printOptions gridLines="1"/>
  <pageMargins left="0.25" right="0.25" top="0.75" bottom="0.75" header="0.3" footer="0.3"/>
  <pageSetup scale="94" fitToHeight="0" orientation="landscape" r:id="rId1"/>
  <headerFooter>
    <oddHeader>&amp;L&amp;"-,Bold"Senior Center Building Committee&amp;C&amp;"-,Bold"PROJECT BUDGET</oddHeader>
  </headerFooter>
  <rowBreaks count="1" manualBreakCount="1">
    <brk id="3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zoomScaleNormal="100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11.140625" style="25" customWidth="1"/>
    <col min="2" max="2" width="26.85546875" style="25" customWidth="1"/>
    <col min="3" max="3" width="55.28515625" customWidth="1"/>
    <col min="4" max="4" width="23.42578125" customWidth="1"/>
    <col min="5" max="5" width="27.28515625" style="21" customWidth="1"/>
  </cols>
  <sheetData>
    <row r="1" spans="1:5" s="17" customFormat="1" ht="15.75" x14ac:dyDescent="0.25">
      <c r="A1" s="18" t="s">
        <v>67</v>
      </c>
      <c r="B1" s="18" t="s">
        <v>74</v>
      </c>
      <c r="C1" s="17" t="s">
        <v>0</v>
      </c>
      <c r="D1" s="17" t="s">
        <v>69</v>
      </c>
      <c r="E1" s="20" t="s">
        <v>68</v>
      </c>
    </row>
    <row r="2" spans="1:5" x14ac:dyDescent="0.25">
      <c r="A2" s="25">
        <v>44572</v>
      </c>
      <c r="B2" s="26" t="s">
        <v>5</v>
      </c>
      <c r="C2" t="s">
        <v>73</v>
      </c>
      <c r="D2" t="s">
        <v>72</v>
      </c>
      <c r="E2" s="21">
        <v>-1000</v>
      </c>
    </row>
    <row r="3" spans="1:5" x14ac:dyDescent="0.25">
      <c r="A3" s="25">
        <v>44907</v>
      </c>
      <c r="B3" s="25" t="s">
        <v>5</v>
      </c>
      <c r="C3" t="s">
        <v>123</v>
      </c>
      <c r="D3" t="s">
        <v>72</v>
      </c>
      <c r="E3" s="21">
        <v>-200000</v>
      </c>
    </row>
    <row r="10" spans="1:5" ht="15.75" thickBot="1" x14ac:dyDescent="0.3"/>
    <row r="11" spans="1:5" s="30" customFormat="1" x14ac:dyDescent="0.25">
      <c r="A11" s="27"/>
      <c r="B11" s="31" t="s">
        <v>5</v>
      </c>
      <c r="C11" s="28"/>
      <c r="D11" s="28" t="s">
        <v>75</v>
      </c>
      <c r="E11" s="29">
        <f>SUM(E2:E10)</f>
        <v>-201000</v>
      </c>
    </row>
    <row r="12" spans="1:5" s="34" customFormat="1" ht="9" customHeight="1" x14ac:dyDescent="0.25">
      <c r="A12" s="32"/>
      <c r="B12" s="33"/>
      <c r="E12" s="35"/>
    </row>
    <row r="13" spans="1:5" x14ac:dyDescent="0.25">
      <c r="A13" s="25">
        <v>44572</v>
      </c>
      <c r="B13" s="26" t="s">
        <v>26</v>
      </c>
      <c r="C13" t="s">
        <v>73</v>
      </c>
      <c r="D13" t="s">
        <v>72</v>
      </c>
      <c r="E13" s="21">
        <v>1000</v>
      </c>
    </row>
    <row r="21" spans="1:5" ht="15.75" thickBot="1" x14ac:dyDescent="0.3"/>
    <row r="22" spans="1:5" x14ac:dyDescent="0.25">
      <c r="A22" s="27"/>
      <c r="B22" s="31" t="s">
        <v>26</v>
      </c>
      <c r="C22" s="28"/>
      <c r="D22" s="28" t="s">
        <v>75</v>
      </c>
      <c r="E22" s="29">
        <f>SUM(E13:E21)</f>
        <v>1000</v>
      </c>
    </row>
    <row r="23" spans="1:5" s="37" customFormat="1" ht="11.65" customHeight="1" x14ac:dyDescent="0.25">
      <c r="A23" s="32"/>
      <c r="B23" s="33"/>
      <c r="C23" s="34"/>
      <c r="D23" s="34"/>
      <c r="E23" s="35"/>
    </row>
    <row r="24" spans="1:5" x14ac:dyDescent="0.25">
      <c r="A24" s="25">
        <v>44846</v>
      </c>
      <c r="B24" s="26" t="s">
        <v>36</v>
      </c>
      <c r="C24" t="s">
        <v>112</v>
      </c>
      <c r="E24" s="21">
        <v>-107500</v>
      </c>
    </row>
    <row r="25" spans="1:5" x14ac:dyDescent="0.25">
      <c r="A25" s="25">
        <v>44846</v>
      </c>
      <c r="B25" s="69" t="s">
        <v>36</v>
      </c>
      <c r="C25" t="s">
        <v>113</v>
      </c>
      <c r="E25" s="21">
        <v>-217488</v>
      </c>
    </row>
    <row r="32" spans="1:5" ht="15.75" thickBot="1" x14ac:dyDescent="0.3"/>
    <row r="33" spans="1:5" x14ac:dyDescent="0.25">
      <c r="A33" s="27"/>
      <c r="B33" s="63" t="s">
        <v>36</v>
      </c>
      <c r="C33" s="28"/>
      <c r="D33" s="28" t="s">
        <v>75</v>
      </c>
      <c r="E33" s="29">
        <f>SUM(E24:E32)</f>
        <v>-324988</v>
      </c>
    </row>
    <row r="34" spans="1:5" s="37" customFormat="1" x14ac:dyDescent="0.25">
      <c r="A34" s="67"/>
      <c r="B34" s="67"/>
      <c r="E34" s="68"/>
    </row>
    <row r="35" spans="1:5" x14ac:dyDescent="0.25">
      <c r="A35" s="25">
        <v>44846</v>
      </c>
      <c r="B35" s="26" t="s">
        <v>4</v>
      </c>
      <c r="C35" t="s">
        <v>114</v>
      </c>
      <c r="E35" s="21">
        <v>107500</v>
      </c>
    </row>
    <row r="40" spans="1:5" ht="15.75" thickBot="1" x14ac:dyDescent="0.3"/>
    <row r="41" spans="1:5" x14ac:dyDescent="0.25">
      <c r="A41" s="64"/>
      <c r="B41" s="31" t="s">
        <v>4</v>
      </c>
      <c r="C41" s="65"/>
      <c r="D41" s="28" t="s">
        <v>75</v>
      </c>
      <c r="E41" s="66">
        <f>SUM(E35:E40)</f>
        <v>107500</v>
      </c>
    </row>
    <row r="42" spans="1:5" s="37" customFormat="1" x14ac:dyDescent="0.25">
      <c r="A42" s="67"/>
      <c r="B42" s="67"/>
      <c r="E42" s="68"/>
    </row>
    <row r="43" spans="1:5" x14ac:dyDescent="0.25">
      <c r="A43" s="25">
        <v>44846</v>
      </c>
      <c r="B43" s="26" t="s">
        <v>31</v>
      </c>
      <c r="C43" t="s">
        <v>115</v>
      </c>
      <c r="E43" s="21">
        <v>217488</v>
      </c>
    </row>
    <row r="44" spans="1:5" x14ac:dyDescent="0.25">
      <c r="A44" s="25">
        <v>44857</v>
      </c>
      <c r="B44" s="69" t="s">
        <v>31</v>
      </c>
      <c r="C44" t="s">
        <v>118</v>
      </c>
      <c r="E44" s="21">
        <v>2017</v>
      </c>
    </row>
    <row r="45" spans="1:5" x14ac:dyDescent="0.25">
      <c r="A45" s="25">
        <v>44907</v>
      </c>
      <c r="B45" s="25" t="s">
        <v>31</v>
      </c>
      <c r="C45" t="s">
        <v>120</v>
      </c>
      <c r="E45" s="21">
        <v>12500</v>
      </c>
    </row>
    <row r="46" spans="1:5" x14ac:dyDescent="0.25">
      <c r="A46" s="25">
        <v>44907</v>
      </c>
      <c r="B46" s="25" t="s">
        <v>31</v>
      </c>
      <c r="C46" t="s">
        <v>122</v>
      </c>
      <c r="E46" s="21">
        <v>200000</v>
      </c>
    </row>
    <row r="47" spans="1:5" x14ac:dyDescent="0.25">
      <c r="A47" s="25">
        <v>44907</v>
      </c>
      <c r="B47" s="25" t="s">
        <v>31</v>
      </c>
      <c r="C47" t="s">
        <v>124</v>
      </c>
      <c r="E47" s="21">
        <v>200000</v>
      </c>
    </row>
    <row r="48" spans="1:5" x14ac:dyDescent="0.25">
      <c r="A48" s="25">
        <v>44907</v>
      </c>
      <c r="B48" s="25" t="s">
        <v>31</v>
      </c>
      <c r="C48" t="s">
        <v>125</v>
      </c>
      <c r="E48" s="21">
        <v>575000</v>
      </c>
    </row>
    <row r="49" spans="1:5" ht="15.75" thickBot="1" x14ac:dyDescent="0.3"/>
    <row r="50" spans="1:5" x14ac:dyDescent="0.25">
      <c r="A50" s="64"/>
      <c r="B50" s="31" t="s">
        <v>31</v>
      </c>
      <c r="C50" s="65"/>
      <c r="D50" s="28" t="s">
        <v>75</v>
      </c>
      <c r="E50" s="29">
        <f>SUM(E43:E49)</f>
        <v>1207005</v>
      </c>
    </row>
    <row r="51" spans="1:5" s="37" customFormat="1" x14ac:dyDescent="0.25">
      <c r="A51" s="67"/>
      <c r="B51" s="67"/>
      <c r="E51" s="68"/>
    </row>
    <row r="52" spans="1:5" x14ac:dyDescent="0.25">
      <c r="A52" s="25">
        <v>44857</v>
      </c>
      <c r="B52" s="71" t="s">
        <v>3</v>
      </c>
      <c r="C52" t="s">
        <v>116</v>
      </c>
      <c r="E52" s="21">
        <v>-2017</v>
      </c>
    </row>
    <row r="53" spans="1:5" x14ac:dyDescent="0.25">
      <c r="B53" s="71"/>
    </row>
    <row r="54" spans="1:5" x14ac:dyDescent="0.25">
      <c r="B54" s="71"/>
    </row>
    <row r="55" spans="1:5" ht="15.75" thickBot="1" x14ac:dyDescent="0.3"/>
    <row r="56" spans="1:5" x14ac:dyDescent="0.25">
      <c r="A56" s="64"/>
      <c r="B56" s="72" t="s">
        <v>3</v>
      </c>
      <c r="C56" s="65"/>
      <c r="D56" s="28" t="s">
        <v>117</v>
      </c>
      <c r="E56" s="29">
        <f>SUM(E52:E55)</f>
        <v>-2017</v>
      </c>
    </row>
    <row r="57" spans="1:5" s="37" customFormat="1" x14ac:dyDescent="0.25">
      <c r="A57" s="67"/>
      <c r="B57" s="67"/>
      <c r="E57" s="68"/>
    </row>
    <row r="58" spans="1:5" x14ac:dyDescent="0.25">
      <c r="A58" s="25">
        <v>44907</v>
      </c>
      <c r="B58" s="74" t="s">
        <v>29</v>
      </c>
      <c r="C58" t="s">
        <v>116</v>
      </c>
      <c r="E58" s="21">
        <v>-12500</v>
      </c>
    </row>
    <row r="59" spans="1:5" x14ac:dyDescent="0.25">
      <c r="B59" s="74"/>
    </row>
    <row r="60" spans="1:5" x14ac:dyDescent="0.25">
      <c r="B60" s="74"/>
    </row>
    <row r="61" spans="1:5" ht="15.75" thickBot="1" x14ac:dyDescent="0.3"/>
    <row r="62" spans="1:5" ht="15.75" thickTop="1" x14ac:dyDescent="0.25">
      <c r="A62" s="73"/>
      <c r="B62" s="75" t="s">
        <v>29</v>
      </c>
      <c r="C62" s="58"/>
      <c r="D62" s="76" t="s">
        <v>117</v>
      </c>
      <c r="E62" s="77">
        <f>SUM(E58:E61)</f>
        <v>-12500</v>
      </c>
    </row>
    <row r="63" spans="1:5" s="37" customFormat="1" x14ac:dyDescent="0.25">
      <c r="A63" s="67"/>
      <c r="B63" s="67"/>
      <c r="E63" s="68"/>
    </row>
    <row r="64" spans="1:5" x14ac:dyDescent="0.25">
      <c r="A64" s="25">
        <v>44907</v>
      </c>
      <c r="B64" s="74" t="s">
        <v>121</v>
      </c>
    </row>
    <row r="65" spans="1:5" x14ac:dyDescent="0.25">
      <c r="C65" t="s">
        <v>116</v>
      </c>
      <c r="E65" s="21">
        <v>-200000</v>
      </c>
    </row>
    <row r="67" spans="1:5" ht="15.75" thickBot="1" x14ac:dyDescent="0.3"/>
    <row r="68" spans="1:5" ht="15.75" thickTop="1" x14ac:dyDescent="0.25">
      <c r="A68" s="73"/>
      <c r="B68" s="73"/>
      <c r="C68" s="58"/>
      <c r="D68" s="58" t="s">
        <v>117</v>
      </c>
      <c r="E68" s="61">
        <f>SUM(E64:E65)</f>
        <v>-200000</v>
      </c>
    </row>
  </sheetData>
  <pageMargins left="0.7" right="0.7" top="0.75" bottom="0.75" header="0.3" footer="0.3"/>
  <pageSetup scale="62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7"/>
  <sheetViews>
    <sheetView topLeftCell="C1" zoomScaleNormal="100" workbookViewId="0">
      <pane ySplit="1" topLeftCell="A2" activePane="bottomLeft" state="frozen"/>
      <selection pane="bottomLeft" activeCell="I39" sqref="I39"/>
    </sheetView>
  </sheetViews>
  <sheetFormatPr defaultRowHeight="15" x14ac:dyDescent="0.25"/>
  <cols>
    <col min="1" max="1" width="20.7109375" customWidth="1"/>
    <col min="2" max="2" width="18.85546875" style="19" customWidth="1"/>
    <col min="3" max="3" width="17.28515625" customWidth="1"/>
    <col min="4" max="4" width="45.7109375" customWidth="1"/>
    <col min="5" max="5" width="30" customWidth="1"/>
    <col min="6" max="6" width="24.42578125" style="21" customWidth="1"/>
  </cols>
  <sheetData>
    <row r="1" spans="1:6" s="17" customFormat="1" ht="15.75" x14ac:dyDescent="0.25">
      <c r="A1" s="18" t="s">
        <v>71</v>
      </c>
      <c r="B1" s="18" t="s">
        <v>67</v>
      </c>
      <c r="C1" s="18" t="s">
        <v>70</v>
      </c>
      <c r="D1" s="17" t="s">
        <v>0</v>
      </c>
      <c r="E1" s="17" t="s">
        <v>69</v>
      </c>
      <c r="F1" s="20" t="s">
        <v>68</v>
      </c>
    </row>
    <row r="2" spans="1:6" s="17" customFormat="1" ht="15.75" x14ac:dyDescent="0.25">
      <c r="A2" s="18" t="s">
        <v>79</v>
      </c>
      <c r="B2" s="18"/>
      <c r="C2" s="18"/>
      <c r="D2" s="17" t="s">
        <v>80</v>
      </c>
      <c r="E2" s="30" t="s">
        <v>54</v>
      </c>
      <c r="F2" s="20">
        <v>14798.65</v>
      </c>
    </row>
    <row r="3" spans="1:6" x14ac:dyDescent="0.25">
      <c r="A3" t="s">
        <v>76</v>
      </c>
      <c r="B3" s="19">
        <v>44259</v>
      </c>
      <c r="C3">
        <v>1</v>
      </c>
      <c r="D3" t="s">
        <v>77</v>
      </c>
      <c r="E3" t="s">
        <v>54</v>
      </c>
      <c r="F3" s="21">
        <v>9000</v>
      </c>
    </row>
    <row r="4" spans="1:6" x14ac:dyDescent="0.25">
      <c r="A4" t="s">
        <v>76</v>
      </c>
      <c r="B4" s="19">
        <v>44354</v>
      </c>
      <c r="C4">
        <v>2</v>
      </c>
      <c r="D4" t="s">
        <v>77</v>
      </c>
      <c r="E4" t="s">
        <v>54</v>
      </c>
      <c r="F4" s="21">
        <v>3000</v>
      </c>
    </row>
    <row r="5" spans="1:6" x14ac:dyDescent="0.25">
      <c r="A5" t="s">
        <v>76</v>
      </c>
      <c r="B5" s="19">
        <v>44400</v>
      </c>
      <c r="C5">
        <v>3</v>
      </c>
      <c r="D5" t="s">
        <v>77</v>
      </c>
      <c r="E5" t="s">
        <v>54</v>
      </c>
      <c r="F5" s="21">
        <v>2798.65</v>
      </c>
    </row>
    <row r="7" spans="1:6" s="30" customFormat="1" ht="15.75" thickBot="1" x14ac:dyDescent="0.3">
      <c r="B7" s="39"/>
      <c r="E7" s="30" t="s">
        <v>78</v>
      </c>
      <c r="F7" s="40">
        <f>SUM(F3:F6)</f>
        <v>14798.65</v>
      </c>
    </row>
    <row r="8" spans="1:6" s="17" customFormat="1" ht="15.75" x14ac:dyDescent="0.25">
      <c r="A8" s="41" t="s">
        <v>79</v>
      </c>
      <c r="B8" s="41"/>
      <c r="C8" s="41"/>
      <c r="D8" s="42" t="s">
        <v>81</v>
      </c>
      <c r="E8" s="28" t="s">
        <v>26</v>
      </c>
      <c r="F8" s="43">
        <v>281950.14</v>
      </c>
    </row>
    <row r="9" spans="1:6" x14ac:dyDescent="0.25">
      <c r="A9" t="s">
        <v>79</v>
      </c>
      <c r="B9" s="19">
        <v>44621</v>
      </c>
      <c r="C9">
        <v>4</v>
      </c>
      <c r="D9" t="s">
        <v>81</v>
      </c>
      <c r="E9" t="s">
        <v>26</v>
      </c>
      <c r="F9" s="21">
        <v>6880</v>
      </c>
    </row>
    <row r="10" spans="1:6" x14ac:dyDescent="0.25">
      <c r="A10" t="s">
        <v>79</v>
      </c>
      <c r="B10" s="19">
        <v>44652</v>
      </c>
      <c r="C10">
        <v>5</v>
      </c>
      <c r="D10" t="s">
        <v>81</v>
      </c>
      <c r="E10" t="s">
        <v>26</v>
      </c>
      <c r="F10" s="21">
        <v>6000</v>
      </c>
    </row>
    <row r="11" spans="1:6" x14ac:dyDescent="0.25">
      <c r="A11" t="s">
        <v>79</v>
      </c>
      <c r="B11" s="19">
        <v>44682</v>
      </c>
      <c r="C11">
        <v>6</v>
      </c>
      <c r="D11" t="s">
        <v>81</v>
      </c>
      <c r="E11" t="s">
        <v>26</v>
      </c>
      <c r="F11" s="21">
        <v>14525</v>
      </c>
    </row>
    <row r="12" spans="1:6" x14ac:dyDescent="0.25">
      <c r="A12" t="s">
        <v>79</v>
      </c>
      <c r="B12" s="19">
        <v>44713</v>
      </c>
      <c r="C12">
        <v>7</v>
      </c>
      <c r="D12" t="s">
        <v>81</v>
      </c>
      <c r="E12" t="s">
        <v>26</v>
      </c>
      <c r="F12" s="21">
        <v>2000</v>
      </c>
    </row>
    <row r="13" spans="1:6" x14ac:dyDescent="0.25">
      <c r="A13" t="s">
        <v>79</v>
      </c>
      <c r="B13" s="19">
        <v>44745</v>
      </c>
      <c r="C13" s="70" t="s">
        <v>106</v>
      </c>
      <c r="D13" t="s">
        <v>81</v>
      </c>
      <c r="E13" t="s">
        <v>26</v>
      </c>
      <c r="F13" s="78">
        <v>6050</v>
      </c>
    </row>
    <row r="14" spans="1:6" x14ac:dyDescent="0.25">
      <c r="A14" t="s">
        <v>79</v>
      </c>
      <c r="B14" s="19">
        <v>44774</v>
      </c>
      <c r="C14">
        <v>8</v>
      </c>
      <c r="D14" t="s">
        <v>81</v>
      </c>
      <c r="E14" t="s">
        <v>26</v>
      </c>
      <c r="F14" s="21">
        <v>15132.69</v>
      </c>
    </row>
    <row r="15" spans="1:6" x14ac:dyDescent="0.25">
      <c r="A15" t="s">
        <v>79</v>
      </c>
      <c r="B15" s="19">
        <v>44895</v>
      </c>
      <c r="C15">
        <v>9</v>
      </c>
      <c r="D15" t="s">
        <v>81</v>
      </c>
      <c r="E15" t="s">
        <v>26</v>
      </c>
      <c r="F15" s="21">
        <v>3027.56</v>
      </c>
    </row>
    <row r="17" spans="1:6" ht="15.75" thickBot="1" x14ac:dyDescent="0.3">
      <c r="E17" s="30" t="s">
        <v>78</v>
      </c>
      <c r="F17" s="40">
        <f>SUM(F9:F16)</f>
        <v>53615.25</v>
      </c>
    </row>
    <row r="18" spans="1:6" s="30" customFormat="1" x14ac:dyDescent="0.25">
      <c r="A18" s="45" t="s">
        <v>82</v>
      </c>
      <c r="B18" s="46"/>
      <c r="C18" s="28"/>
      <c r="D18" s="45" t="s">
        <v>51</v>
      </c>
      <c r="E18" s="28" t="s">
        <v>51</v>
      </c>
      <c r="F18" s="47">
        <v>0</v>
      </c>
    </row>
    <row r="19" spans="1:6" x14ac:dyDescent="0.25">
      <c r="A19" t="s">
        <v>82</v>
      </c>
      <c r="B19" s="19">
        <v>44544</v>
      </c>
      <c r="C19">
        <v>1</v>
      </c>
      <c r="D19" t="s">
        <v>51</v>
      </c>
      <c r="E19" t="s">
        <v>51</v>
      </c>
      <c r="F19" s="21">
        <v>70</v>
      </c>
    </row>
    <row r="20" spans="1:6" x14ac:dyDescent="0.25">
      <c r="A20" t="s">
        <v>82</v>
      </c>
      <c r="B20" s="19">
        <v>44586</v>
      </c>
      <c r="C20">
        <v>2</v>
      </c>
      <c r="D20" t="s">
        <v>51</v>
      </c>
      <c r="E20" t="s">
        <v>51</v>
      </c>
      <c r="F20" s="21">
        <v>70</v>
      </c>
    </row>
    <row r="21" spans="1:6" x14ac:dyDescent="0.25">
      <c r="A21" t="s">
        <v>82</v>
      </c>
      <c r="B21" s="19">
        <v>44600</v>
      </c>
      <c r="C21">
        <v>3</v>
      </c>
      <c r="D21" t="s">
        <v>51</v>
      </c>
      <c r="E21" t="s">
        <v>51</v>
      </c>
      <c r="F21" s="21">
        <v>70</v>
      </c>
    </row>
    <row r="22" spans="1:6" x14ac:dyDescent="0.25">
      <c r="A22" t="s">
        <v>82</v>
      </c>
      <c r="B22" s="19">
        <v>44614</v>
      </c>
      <c r="C22">
        <v>4</v>
      </c>
      <c r="D22" t="s">
        <v>51</v>
      </c>
      <c r="E22" t="s">
        <v>51</v>
      </c>
      <c r="F22" s="21">
        <v>70</v>
      </c>
    </row>
    <row r="23" spans="1:6" ht="15" customHeight="1" x14ac:dyDescent="0.25">
      <c r="A23" t="s">
        <v>82</v>
      </c>
      <c r="B23" s="19">
        <v>44628</v>
      </c>
      <c r="C23">
        <v>5</v>
      </c>
      <c r="D23" t="s">
        <v>51</v>
      </c>
      <c r="E23" t="s">
        <v>51</v>
      </c>
      <c r="F23" s="21">
        <v>70</v>
      </c>
    </row>
    <row r="24" spans="1:6" ht="15" customHeight="1" x14ac:dyDescent="0.25">
      <c r="A24" t="s">
        <v>82</v>
      </c>
      <c r="B24" s="19">
        <v>44649</v>
      </c>
      <c r="C24">
        <v>6</v>
      </c>
      <c r="D24" t="s">
        <v>51</v>
      </c>
      <c r="E24" t="s">
        <v>51</v>
      </c>
      <c r="F24" s="21">
        <v>70</v>
      </c>
    </row>
    <row r="25" spans="1:6" ht="15" customHeight="1" x14ac:dyDescent="0.25">
      <c r="A25" t="s">
        <v>82</v>
      </c>
      <c r="B25" s="19">
        <v>44663</v>
      </c>
      <c r="C25">
        <v>7</v>
      </c>
      <c r="D25" t="s">
        <v>51</v>
      </c>
      <c r="E25" t="s">
        <v>51</v>
      </c>
      <c r="F25" s="21">
        <v>70</v>
      </c>
    </row>
    <row r="26" spans="1:6" ht="15" customHeight="1" x14ac:dyDescent="0.25">
      <c r="A26" t="s">
        <v>82</v>
      </c>
      <c r="B26" s="19">
        <v>44677</v>
      </c>
      <c r="C26">
        <v>8</v>
      </c>
      <c r="D26" t="s">
        <v>51</v>
      </c>
      <c r="E26" t="s">
        <v>51</v>
      </c>
      <c r="F26" s="21">
        <v>70</v>
      </c>
    </row>
    <row r="27" spans="1:6" x14ac:dyDescent="0.25">
      <c r="A27" t="s">
        <v>82</v>
      </c>
      <c r="B27" s="19">
        <v>44691</v>
      </c>
      <c r="C27">
        <v>9</v>
      </c>
      <c r="D27" t="s">
        <v>51</v>
      </c>
      <c r="E27" t="s">
        <v>51</v>
      </c>
      <c r="F27" s="21">
        <v>70</v>
      </c>
    </row>
    <row r="28" spans="1:6" x14ac:dyDescent="0.25">
      <c r="A28" t="s">
        <v>82</v>
      </c>
      <c r="B28" s="19">
        <v>44705</v>
      </c>
      <c r="C28">
        <v>10</v>
      </c>
      <c r="D28" t="s">
        <v>51</v>
      </c>
      <c r="E28" t="s">
        <v>51</v>
      </c>
      <c r="F28" s="21">
        <v>70</v>
      </c>
    </row>
    <row r="29" spans="1:6" x14ac:dyDescent="0.25">
      <c r="A29" t="s">
        <v>82</v>
      </c>
      <c r="B29" s="19">
        <v>44726</v>
      </c>
      <c r="C29">
        <v>11</v>
      </c>
      <c r="D29" t="s">
        <v>51</v>
      </c>
      <c r="E29" t="s">
        <v>51</v>
      </c>
      <c r="F29" s="21">
        <v>70</v>
      </c>
    </row>
    <row r="30" spans="1:6" x14ac:dyDescent="0.25">
      <c r="A30" t="s">
        <v>82</v>
      </c>
      <c r="B30" s="19">
        <v>44740</v>
      </c>
      <c r="C30">
        <v>12</v>
      </c>
      <c r="D30" t="s">
        <v>51</v>
      </c>
      <c r="E30" t="s">
        <v>51</v>
      </c>
      <c r="F30" s="21">
        <v>70</v>
      </c>
    </row>
    <row r="31" spans="1:6" x14ac:dyDescent="0.25">
      <c r="A31" t="s">
        <v>82</v>
      </c>
      <c r="B31" s="19">
        <v>44754</v>
      </c>
      <c r="C31">
        <v>13</v>
      </c>
      <c r="D31" t="s">
        <v>51</v>
      </c>
      <c r="E31" t="s">
        <v>51</v>
      </c>
      <c r="F31" s="21">
        <v>70</v>
      </c>
    </row>
    <row r="32" spans="1:6" x14ac:dyDescent="0.25">
      <c r="A32" t="s">
        <v>82</v>
      </c>
      <c r="B32" s="19">
        <v>44768</v>
      </c>
      <c r="C32">
        <v>14</v>
      </c>
      <c r="D32" t="s">
        <v>51</v>
      </c>
      <c r="E32" t="s">
        <v>51</v>
      </c>
      <c r="F32" s="21">
        <v>70</v>
      </c>
    </row>
    <row r="33" spans="1:6" x14ac:dyDescent="0.25">
      <c r="A33" t="s">
        <v>82</v>
      </c>
      <c r="B33" s="19">
        <v>44774</v>
      </c>
      <c r="C33">
        <v>15</v>
      </c>
      <c r="D33" t="s">
        <v>51</v>
      </c>
      <c r="E33" t="s">
        <v>51</v>
      </c>
      <c r="F33" s="21">
        <v>70</v>
      </c>
    </row>
    <row r="34" spans="1:6" x14ac:dyDescent="0.25">
      <c r="A34" t="s">
        <v>82</v>
      </c>
      <c r="B34" s="19">
        <v>44782</v>
      </c>
      <c r="C34">
        <v>16</v>
      </c>
      <c r="D34" t="s">
        <v>51</v>
      </c>
      <c r="E34" t="s">
        <v>51</v>
      </c>
      <c r="F34" s="21">
        <v>70</v>
      </c>
    </row>
    <row r="35" spans="1:6" x14ac:dyDescent="0.25">
      <c r="A35" t="s">
        <v>82</v>
      </c>
      <c r="B35" s="19">
        <v>44796</v>
      </c>
      <c r="C35">
        <v>17</v>
      </c>
      <c r="D35" t="s">
        <v>51</v>
      </c>
      <c r="E35" t="s">
        <v>51</v>
      </c>
      <c r="F35" s="21">
        <v>70</v>
      </c>
    </row>
    <row r="36" spans="1:6" x14ac:dyDescent="0.25">
      <c r="A36" t="s">
        <v>82</v>
      </c>
      <c r="B36" s="19">
        <v>44817</v>
      </c>
      <c r="C36">
        <v>18</v>
      </c>
      <c r="D36" t="s">
        <v>51</v>
      </c>
      <c r="E36" t="s">
        <v>51</v>
      </c>
      <c r="F36" s="21">
        <v>70</v>
      </c>
    </row>
    <row r="37" spans="1:6" x14ac:dyDescent="0.25">
      <c r="A37" t="s">
        <v>82</v>
      </c>
      <c r="B37" s="19">
        <v>44853</v>
      </c>
      <c r="C37">
        <v>19</v>
      </c>
      <c r="D37" t="s">
        <v>51</v>
      </c>
      <c r="E37" t="s">
        <v>51</v>
      </c>
      <c r="F37" s="21">
        <v>70</v>
      </c>
    </row>
    <row r="38" spans="1:6" x14ac:dyDescent="0.25">
      <c r="A38" t="s">
        <v>82</v>
      </c>
      <c r="B38" s="19">
        <v>44859</v>
      </c>
      <c r="C38">
        <v>20</v>
      </c>
      <c r="D38" t="s">
        <v>51</v>
      </c>
      <c r="E38" t="s">
        <v>51</v>
      </c>
      <c r="F38" s="21">
        <v>70</v>
      </c>
    </row>
    <row r="39" spans="1:6" x14ac:dyDescent="0.25">
      <c r="A39" t="s">
        <v>82</v>
      </c>
      <c r="B39" s="19">
        <v>44887</v>
      </c>
      <c r="C39">
        <v>21</v>
      </c>
      <c r="D39" t="s">
        <v>51</v>
      </c>
      <c r="E39" t="s">
        <v>51</v>
      </c>
      <c r="F39" s="21">
        <v>70</v>
      </c>
    </row>
    <row r="40" spans="1:6" x14ac:dyDescent="0.25">
      <c r="A40" t="s">
        <v>82</v>
      </c>
      <c r="B40" s="19">
        <v>44896</v>
      </c>
      <c r="C40">
        <v>22</v>
      </c>
      <c r="D40" t="s">
        <v>51</v>
      </c>
      <c r="E40" t="s">
        <v>51</v>
      </c>
      <c r="F40" s="21">
        <v>70</v>
      </c>
    </row>
    <row r="42" spans="1:6" ht="15.75" thickBot="1" x14ac:dyDescent="0.3">
      <c r="E42" s="30" t="s">
        <v>78</v>
      </c>
      <c r="F42" s="40">
        <f>SUM(F19:F40)</f>
        <v>1540</v>
      </c>
    </row>
    <row r="43" spans="1:6" s="30" customFormat="1" ht="15.75" x14ac:dyDescent="0.25">
      <c r="A43" s="45" t="s">
        <v>83</v>
      </c>
      <c r="B43" s="46"/>
      <c r="C43" s="29"/>
      <c r="D43" s="42" t="s">
        <v>80</v>
      </c>
      <c r="E43" s="28" t="s">
        <v>54</v>
      </c>
      <c r="F43" s="47">
        <v>46991</v>
      </c>
    </row>
    <row r="44" spans="1:6" x14ac:dyDescent="0.25">
      <c r="A44" t="s">
        <v>83</v>
      </c>
      <c r="B44" s="19">
        <v>43983</v>
      </c>
      <c r="C44" t="s">
        <v>84</v>
      </c>
      <c r="D44" t="s">
        <v>55</v>
      </c>
      <c r="E44" t="s">
        <v>54</v>
      </c>
      <c r="F44" s="21">
        <v>9398</v>
      </c>
    </row>
    <row r="45" spans="1:6" x14ac:dyDescent="0.25">
      <c r="A45" t="s">
        <v>83</v>
      </c>
      <c r="B45" s="19">
        <v>44013</v>
      </c>
      <c r="C45" t="s">
        <v>85</v>
      </c>
      <c r="D45" t="s">
        <v>55</v>
      </c>
      <c r="E45" t="s">
        <v>54</v>
      </c>
      <c r="F45" s="21">
        <v>7048.65</v>
      </c>
    </row>
    <row r="46" spans="1:6" x14ac:dyDescent="0.25">
      <c r="A46" t="s">
        <v>83</v>
      </c>
      <c r="B46" s="19">
        <v>44044</v>
      </c>
      <c r="C46" t="s">
        <v>86</v>
      </c>
      <c r="D46" t="s">
        <v>55</v>
      </c>
      <c r="E46" t="s">
        <v>54</v>
      </c>
      <c r="F46" s="21">
        <v>2349.5500000000002</v>
      </c>
    </row>
    <row r="47" spans="1:6" x14ac:dyDescent="0.25">
      <c r="A47" t="s">
        <v>83</v>
      </c>
      <c r="B47" s="19">
        <v>44075</v>
      </c>
      <c r="C47" t="s">
        <v>87</v>
      </c>
      <c r="D47" t="s">
        <v>55</v>
      </c>
      <c r="E47" t="s">
        <v>54</v>
      </c>
      <c r="F47" s="21">
        <v>14097.3</v>
      </c>
    </row>
    <row r="48" spans="1:6" x14ac:dyDescent="0.25">
      <c r="A48" t="s">
        <v>83</v>
      </c>
      <c r="B48" s="19">
        <v>44105</v>
      </c>
      <c r="C48" t="s">
        <v>88</v>
      </c>
      <c r="D48" t="s">
        <v>55</v>
      </c>
      <c r="E48" t="s">
        <v>54</v>
      </c>
      <c r="F48" s="21">
        <v>7048.65</v>
      </c>
    </row>
    <row r="49" spans="1:6" x14ac:dyDescent="0.25">
      <c r="A49" t="s">
        <v>83</v>
      </c>
      <c r="B49" s="19">
        <v>44228</v>
      </c>
      <c r="C49" t="s">
        <v>101</v>
      </c>
      <c r="D49" t="s">
        <v>55</v>
      </c>
      <c r="E49" t="s">
        <v>54</v>
      </c>
      <c r="F49" s="21">
        <v>1409.93</v>
      </c>
    </row>
    <row r="52" spans="1:6" ht="15.75" thickBot="1" x14ac:dyDescent="0.3">
      <c r="E52" s="30" t="s">
        <v>78</v>
      </c>
      <c r="F52" s="40">
        <f>SUM(F44:F49)</f>
        <v>41352.080000000002</v>
      </c>
    </row>
    <row r="53" spans="1:6" s="30" customFormat="1" ht="16.5" thickBot="1" x14ac:dyDescent="0.3">
      <c r="A53" s="45" t="s">
        <v>83</v>
      </c>
      <c r="B53" s="46"/>
      <c r="C53" s="29"/>
      <c r="D53" s="42" t="s">
        <v>23</v>
      </c>
      <c r="E53" s="28" t="s">
        <v>24</v>
      </c>
      <c r="F53" s="47">
        <v>384124</v>
      </c>
    </row>
    <row r="54" spans="1:6" ht="16.5" thickBot="1" x14ac:dyDescent="0.3">
      <c r="A54" t="s">
        <v>83</v>
      </c>
      <c r="B54" s="19">
        <v>44593</v>
      </c>
      <c r="C54" t="s">
        <v>91</v>
      </c>
      <c r="D54" s="51" t="s">
        <v>23</v>
      </c>
      <c r="E54" t="s">
        <v>24</v>
      </c>
      <c r="F54" s="21">
        <v>45318</v>
      </c>
    </row>
    <row r="55" spans="1:6" ht="16.5" thickBot="1" x14ac:dyDescent="0.3">
      <c r="A55" t="s">
        <v>83</v>
      </c>
      <c r="B55" s="19">
        <v>44621</v>
      </c>
      <c r="C55" t="s">
        <v>100</v>
      </c>
      <c r="D55" s="51" t="s">
        <v>23</v>
      </c>
      <c r="E55" t="s">
        <v>24</v>
      </c>
      <c r="F55" s="21">
        <v>45318</v>
      </c>
    </row>
    <row r="56" spans="1:6" ht="15.75" x14ac:dyDescent="0.25">
      <c r="A56" t="s">
        <v>83</v>
      </c>
      <c r="B56" s="19">
        <v>44652</v>
      </c>
      <c r="C56" t="s">
        <v>95</v>
      </c>
      <c r="D56" s="51" t="s">
        <v>23</v>
      </c>
      <c r="E56" t="s">
        <v>24</v>
      </c>
      <c r="F56" s="21">
        <v>45318</v>
      </c>
    </row>
    <row r="57" spans="1:6" x14ac:dyDescent="0.25">
      <c r="A57" t="s">
        <v>83</v>
      </c>
      <c r="B57" s="19">
        <v>44682</v>
      </c>
      <c r="D57" t="s">
        <v>23</v>
      </c>
      <c r="E57" t="s">
        <v>24</v>
      </c>
      <c r="F57" s="21">
        <v>7553</v>
      </c>
    </row>
    <row r="58" spans="1:6" x14ac:dyDescent="0.25">
      <c r="A58" t="s">
        <v>83</v>
      </c>
      <c r="B58" s="19">
        <v>44713</v>
      </c>
      <c r="C58" t="s">
        <v>98</v>
      </c>
      <c r="D58" t="s">
        <v>23</v>
      </c>
      <c r="E58" t="s">
        <v>24</v>
      </c>
      <c r="F58" s="21">
        <v>48986.6</v>
      </c>
    </row>
    <row r="59" spans="1:6" x14ac:dyDescent="0.25">
      <c r="A59" t="s">
        <v>83</v>
      </c>
      <c r="B59" s="19">
        <v>44713</v>
      </c>
      <c r="C59" t="s">
        <v>99</v>
      </c>
      <c r="D59" t="s">
        <v>23</v>
      </c>
      <c r="E59" t="s">
        <v>24</v>
      </c>
      <c r="F59" s="21">
        <v>11985.12</v>
      </c>
    </row>
    <row r="60" spans="1:6" x14ac:dyDescent="0.25">
      <c r="A60" t="s">
        <v>83</v>
      </c>
      <c r="B60" s="19">
        <v>44743</v>
      </c>
      <c r="C60" t="s">
        <v>103</v>
      </c>
      <c r="D60" t="s">
        <v>23</v>
      </c>
      <c r="E60" t="s">
        <v>24</v>
      </c>
      <c r="F60" s="21">
        <v>42211.4</v>
      </c>
    </row>
    <row r="61" spans="1:6" x14ac:dyDescent="0.25">
      <c r="A61" t="s">
        <v>83</v>
      </c>
      <c r="B61" s="19">
        <v>44774</v>
      </c>
      <c r="C61" t="s">
        <v>105</v>
      </c>
      <c r="D61" t="s">
        <v>23</v>
      </c>
      <c r="E61" t="s">
        <v>24</v>
      </c>
      <c r="F61" s="21">
        <v>20716.8</v>
      </c>
    </row>
    <row r="62" spans="1:6" x14ac:dyDescent="0.25">
      <c r="A62" t="s">
        <v>83</v>
      </c>
      <c r="B62" s="19">
        <v>44805</v>
      </c>
      <c r="C62" t="s">
        <v>104</v>
      </c>
      <c r="D62" t="s">
        <v>23</v>
      </c>
      <c r="E62" t="s">
        <v>24</v>
      </c>
      <c r="F62" s="21">
        <v>5179.2</v>
      </c>
    </row>
    <row r="63" spans="1:6" x14ac:dyDescent="0.25">
      <c r="A63" t="s">
        <v>83</v>
      </c>
      <c r="B63" s="19">
        <v>44835</v>
      </c>
      <c r="C63" t="s">
        <v>119</v>
      </c>
      <c r="D63" t="s">
        <v>23</v>
      </c>
      <c r="E63" t="s">
        <v>24</v>
      </c>
      <c r="F63" s="21">
        <v>17264</v>
      </c>
    </row>
    <row r="64" spans="1:6" x14ac:dyDescent="0.25">
      <c r="C64" t="s">
        <v>126</v>
      </c>
      <c r="D64" t="s">
        <v>23</v>
      </c>
      <c r="E64" t="s">
        <v>24</v>
      </c>
      <c r="F64" s="21">
        <v>4316</v>
      </c>
    </row>
    <row r="66" spans="1:6" ht="15.75" thickBot="1" x14ac:dyDescent="0.3">
      <c r="A66" s="52"/>
      <c r="B66" s="53"/>
      <c r="C66" s="52"/>
      <c r="D66" s="52"/>
      <c r="E66" s="54" t="s">
        <v>78</v>
      </c>
      <c r="F66" s="55">
        <f>SUM(F54:F65)</f>
        <v>294166.12</v>
      </c>
    </row>
    <row r="67" spans="1:6" ht="15.75" x14ac:dyDescent="0.25">
      <c r="D67" s="17" t="s">
        <v>53</v>
      </c>
      <c r="E67" s="6" t="s">
        <v>53</v>
      </c>
    </row>
    <row r="68" spans="1:6" x14ac:dyDescent="0.25">
      <c r="A68" t="s">
        <v>107</v>
      </c>
      <c r="B68" s="19">
        <v>44811</v>
      </c>
      <c r="C68" t="s">
        <v>108</v>
      </c>
      <c r="D68" s="57" t="s">
        <v>53</v>
      </c>
      <c r="E68" s="4" t="s">
        <v>53</v>
      </c>
      <c r="F68" s="21">
        <v>220</v>
      </c>
    </row>
    <row r="69" spans="1:6" x14ac:dyDescent="0.25">
      <c r="A69" t="s">
        <v>109</v>
      </c>
      <c r="B69" s="19">
        <v>44815</v>
      </c>
      <c r="C69">
        <v>60181913000</v>
      </c>
      <c r="D69" s="57" t="s">
        <v>53</v>
      </c>
      <c r="E69" s="4" t="s">
        <v>53</v>
      </c>
      <c r="F69" s="21">
        <v>505.62</v>
      </c>
    </row>
    <row r="70" spans="1:6" x14ac:dyDescent="0.25">
      <c r="D70" s="57"/>
      <c r="E70" s="4"/>
    </row>
    <row r="72" spans="1:6" ht="15.75" thickBot="1" x14ac:dyDescent="0.3">
      <c r="E72" s="30" t="s">
        <v>78</v>
      </c>
      <c r="F72" s="40">
        <f>SUM(F68:F71)</f>
        <v>725.62</v>
      </c>
    </row>
    <row r="73" spans="1:6" ht="16.5" thickTop="1" x14ac:dyDescent="0.25">
      <c r="A73" s="58"/>
      <c r="B73" s="59"/>
      <c r="C73" s="58"/>
      <c r="D73" s="60" t="s">
        <v>28</v>
      </c>
      <c r="E73" s="62" t="s">
        <v>111</v>
      </c>
      <c r="F73" s="61"/>
    </row>
    <row r="74" spans="1:6" x14ac:dyDescent="0.25">
      <c r="A74" t="s">
        <v>110</v>
      </c>
      <c r="B74" s="19">
        <v>44608</v>
      </c>
      <c r="C74">
        <v>1213</v>
      </c>
      <c r="D74" s="57" t="s">
        <v>111</v>
      </c>
      <c r="E74" s="4" t="s">
        <v>111</v>
      </c>
      <c r="F74" s="21">
        <v>940.5</v>
      </c>
    </row>
    <row r="77" spans="1:6" x14ac:dyDescent="0.25">
      <c r="E77" s="30" t="s">
        <v>78</v>
      </c>
      <c r="F77" s="40">
        <f>SUM(F74:F76)</f>
        <v>940.5</v>
      </c>
    </row>
  </sheetData>
  <pageMargins left="0.7" right="0.7" top="0.75" bottom="0.75" header="0.3" footer="0.3"/>
  <pageSetup scale="57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Adjustments</vt:lpstr>
      <vt:lpstr>Payments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ant-kat</dc:creator>
  <cp:lastModifiedBy>Gayle Furman</cp:lastModifiedBy>
  <cp:lastPrinted>2023-01-23T16:46:58Z</cp:lastPrinted>
  <dcterms:created xsi:type="dcterms:W3CDTF">2021-11-17T17:35:47Z</dcterms:created>
  <dcterms:modified xsi:type="dcterms:W3CDTF">2023-02-13T16:48:17Z</dcterms:modified>
</cp:coreProperties>
</file>